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4" sheetId="1" r:id="rId1"/>
  </sheets>
  <definedNames/>
  <calcPr fullCalcOnLoad="1"/>
</workbook>
</file>

<file path=xl/sharedStrings.xml><?xml version="1.0" encoding="utf-8"?>
<sst xmlns="http://schemas.openxmlformats.org/spreadsheetml/2006/main" count="123" uniqueCount="99">
  <si>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</si>
  <si>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</si>
  <si>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</si>
  <si>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</si>
  <si>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</si>
  <si>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</si>
  <si>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</si>
  <si>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</si>
  <si>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</si>
  <si>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</si>
  <si>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</si>
  <si>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</si>
  <si>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</si>
  <si>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</si>
  <si>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</si>
  <si>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</si>
  <si>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</si>
  <si>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</si>
  <si>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</si>
  <si>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</si>
  <si>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</si>
  <si>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</si>
  <si>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</si>
  <si>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</si>
  <si>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</si>
  <si>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</si>
  <si>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</si>
  <si>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</si>
  <si>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</si>
  <si>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</si>
  <si>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</si>
  <si>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</si>
  <si>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</si>
  <si>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 раза в неделю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</si>
  <si>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</si>
  <si>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</si>
  <si>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</si>
  <si>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</si>
  <si>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</si>
  <si>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</si>
  <si>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</si>
  <si>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</si>
  <si>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</si>
  <si>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</si>
  <si>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</si>
  <si>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</si>
  <si>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</si>
  <si>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</si>
  <si>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</si>
  <si>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</si>
  <si>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</si>
  <si>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</si>
  <si>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</si>
  <si>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</si>
  <si>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</si>
  <si>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</si>
  <si>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</si>
  <si>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</si>
  <si>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</si>
  <si>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</si>
  <si>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</si>
  <si>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</si>
  <si>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</si>
  <si>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</si>
  <si>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</si>
  <si>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</si>
  <si>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</si>
  <si>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Глава администрации Елизовского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</si>
  <si>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</si>
  <si>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</si>
  <si>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</si>
  <si>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</si>
  <si>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</si>
  <si>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</si>
  <si>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</si>
  <si>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</si>
  <si>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</si>
  <si>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</si>
  <si>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</si>
  <si>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</si>
  <si>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>Уборка лестничных клеток, общих коридоров</t>
  </si>
  <si>
    <t>влажное подметание лестничных площадок и маршей, общих коридоров</t>
  </si>
  <si>
    <t xml:space="preserve">влажная уборка (мытье) лестничных площадок и маршей (при положительных температурах), общих коридоров                                                                                                                                                                                                             </t>
  </si>
  <si>
    <t xml:space="preserve">холодное водоснабжение </t>
  </si>
  <si>
    <t xml:space="preserve">горячее водоснабжение </t>
  </si>
  <si>
    <t xml:space="preserve">электроэнергия </t>
  </si>
  <si>
    <t xml:space="preserve">Внутренняя отделка мест общего пользования </t>
  </si>
  <si>
    <t>______________В.А.Масло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</si>
  <si>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</si>
  <si>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</si>
  <si>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>Д.А.Ребров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</si>
  <si>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</si>
  <si>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ул.Звездная, дом 4  </t>
  </si>
  <si>
    <t>"____"______________ 2022 г.</t>
  </si>
  <si>
    <t>при необходимости</t>
  </si>
  <si>
    <t>проведение дератизации и дезинсекции помещений, входящих в состав общего имущества в многоквартирном доме</t>
  </si>
  <si>
    <t xml:space="preserve">              ул. Звездная, 4 (многоэтажный  дом S = 1124,8 м2 - общая площадь пом.)</t>
  </si>
  <si>
    <t>Уборка придомовой территории,площадки перед входом в подъезд, сдвижка и подметание снега</t>
  </si>
  <si>
    <t>Уборка мусора, площадки перед входом в подъезд, подметание земельного участка в летний период, очистка приямков, очистка от мусора и промывка урн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</si>
</sst>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9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63">
      <selection activeCell="B59" sqref="B59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6" max="6" width="12.8515625" style="0" customWidth="1"/>
    <col min="8" max="8" width="15.421875" style="0" customWidth="1"/>
    <col min="9" max="9" width="10.140625" style="0" bestFit="1" customWidth="1"/>
  </cols>
  <sheetData>
    <row r="1" spans="3:5" ht="12.75">
      <c r="C1" s="140" t="s">
        <v>38</v>
      </c>
      <c r="D1" s="141"/>
      <c r="E1" s="141"/>
    </row>
    <row r="2" spans="3:5" ht="60" customHeight="1">
      <c r="C2" s="142" t="s">
        <v>92</v>
      </c>
      <c r="D2" s="142"/>
      <c r="E2" s="142"/>
    </row>
    <row r="3" spans="3:5" ht="12.75">
      <c r="C3" s="6"/>
      <c r="D3" s="6"/>
      <c r="E3" s="6"/>
    </row>
    <row r="4" spans="4:5" ht="15.75">
      <c r="D4" s="23" t="s">
        <v>34</v>
      </c>
      <c r="E4" s="16"/>
    </row>
    <row r="5" spans="3:5" ht="12.75">
      <c r="C5" s="22"/>
      <c r="D5" s="23" t="s">
        <v>67</v>
      </c>
      <c r="E5" s="23"/>
    </row>
    <row r="6" spans="3:5" ht="12.75">
      <c r="C6" s="22"/>
      <c r="D6" s="23" t="s">
        <v>14</v>
      </c>
      <c r="E6" s="23"/>
    </row>
    <row r="7" spans="4:5" ht="12.75">
      <c r="D7" s="110" t="s">
        <v>87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71</v>
      </c>
      <c r="E10" s="14"/>
    </row>
    <row r="11" spans="4:5" ht="12.75">
      <c r="D11" s="14"/>
      <c r="E11" s="14"/>
    </row>
    <row r="12" spans="4:5" ht="12.75">
      <c r="D12" s="19" t="s">
        <v>93</v>
      </c>
      <c r="E12" s="15"/>
    </row>
    <row r="13" spans="1:5" ht="18">
      <c r="A13" s="143"/>
      <c r="B13" s="143"/>
      <c r="C13"/>
      <c r="E13" s="85"/>
    </row>
    <row r="14" spans="1:5" ht="26.25" customHeight="1">
      <c r="A14" s="144" t="s">
        <v>15</v>
      </c>
      <c r="B14" s="144"/>
      <c r="C14" s="144"/>
      <c r="D14" s="144"/>
      <c r="E14" s="144"/>
    </row>
    <row r="15" spans="1:5" ht="12.75">
      <c r="A15" s="17"/>
      <c r="B15" s="17"/>
      <c r="C15" s="17"/>
      <c r="D15" s="17"/>
      <c r="E15" s="17"/>
    </row>
    <row r="16" spans="1:6" ht="17.25" customHeight="1">
      <c r="A16" s="145" t="s">
        <v>96</v>
      </c>
      <c r="B16" s="146"/>
      <c r="C16" s="146"/>
      <c r="D16" s="146"/>
      <c r="E16" s="146"/>
      <c r="F16" s="13">
        <v>1124.8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22" t="s">
        <v>5</v>
      </c>
      <c r="B18" s="123"/>
      <c r="C18" s="123"/>
      <c r="D18" s="123"/>
      <c r="E18" s="124"/>
      <c r="F18" s="3">
        <v>1124.8</v>
      </c>
      <c r="G18" s="3"/>
      <c r="H18" s="5"/>
    </row>
    <row r="19" spans="1:8" s="4" customFormat="1" ht="14.25" customHeight="1">
      <c r="A19" s="122" t="s">
        <v>6</v>
      </c>
      <c r="B19" s="123"/>
      <c r="C19" s="123"/>
      <c r="D19" s="123"/>
      <c r="E19" s="124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39</v>
      </c>
      <c r="C20" s="33" t="s">
        <v>22</v>
      </c>
      <c r="D20" s="105">
        <f>0.12*1.1</f>
        <v>0.132</v>
      </c>
      <c r="E20" s="34">
        <f>D20*$F$17*$F$18</f>
        <v>1781.6832</v>
      </c>
      <c r="F20" s="3">
        <v>1124.8</v>
      </c>
      <c r="G20" s="3"/>
      <c r="H20" s="3"/>
    </row>
    <row r="21" spans="1:8" s="4" customFormat="1" ht="25.5">
      <c r="A21" s="32">
        <v>2</v>
      </c>
      <c r="B21" s="32" t="s">
        <v>40</v>
      </c>
      <c r="C21" s="33" t="s">
        <v>22</v>
      </c>
      <c r="D21" s="105">
        <f>0.07*1.1</f>
        <v>0.07700000000000001</v>
      </c>
      <c r="E21" s="34">
        <f>D21*$F$17*$F$18</f>
        <v>1039.3152000000002</v>
      </c>
      <c r="F21" s="3">
        <v>12</v>
      </c>
      <c r="G21" s="3"/>
      <c r="H21" s="3"/>
    </row>
    <row r="22" spans="1:5" s="3" customFormat="1" ht="12.75">
      <c r="A22" s="35" t="s">
        <v>7</v>
      </c>
      <c r="B22" s="36"/>
      <c r="C22" s="36"/>
      <c r="D22" s="37">
        <f>D20+D21</f>
        <v>0.20900000000000002</v>
      </c>
      <c r="E22" s="38">
        <f>D22*$F$17*$F$18</f>
        <v>2820.9984</v>
      </c>
    </row>
    <row r="23" spans="1:5" s="3" customFormat="1" ht="12.75" customHeight="1">
      <c r="A23" s="122" t="s">
        <v>8</v>
      </c>
      <c r="B23" s="123"/>
      <c r="C23" s="123"/>
      <c r="D23" s="123"/>
      <c r="E23" s="124"/>
    </row>
    <row r="24" spans="1:9" s="3" customFormat="1" ht="44.25" customHeight="1">
      <c r="A24" s="32">
        <v>3</v>
      </c>
      <c r="B24" s="32" t="s">
        <v>41</v>
      </c>
      <c r="C24" s="33" t="s">
        <v>22</v>
      </c>
      <c r="D24" s="105">
        <f>3*1.1</f>
        <v>3.3000000000000003</v>
      </c>
      <c r="E24" s="34">
        <f>D24*$F$17*$F$18</f>
        <v>44542.08</v>
      </c>
      <c r="I24" s="5"/>
    </row>
    <row r="25" spans="1:5" s="3" customFormat="1" ht="63.75">
      <c r="A25" s="32">
        <v>4</v>
      </c>
      <c r="B25" s="32" t="s">
        <v>42</v>
      </c>
      <c r="C25" s="33" t="s">
        <v>22</v>
      </c>
      <c r="D25" s="105">
        <f>3.11*1.1</f>
        <v>3.4210000000000003</v>
      </c>
      <c r="E25" s="34">
        <f>D25*$F$17*$F$18</f>
        <v>46175.289600000004</v>
      </c>
    </row>
    <row r="26" spans="1:5" s="3" customFormat="1" ht="33.75" customHeight="1">
      <c r="A26" s="32">
        <v>5</v>
      </c>
      <c r="B26" s="32" t="s">
        <v>86</v>
      </c>
      <c r="C26" s="33" t="s">
        <v>22</v>
      </c>
      <c r="D26" s="105">
        <f>2.94*1.1</f>
        <v>3.234</v>
      </c>
      <c r="E26" s="34">
        <f>D26*$F$17*$F$18</f>
        <v>43651.238399999995</v>
      </c>
    </row>
    <row r="27" spans="1:6" s="3" customFormat="1" ht="12.75">
      <c r="A27" s="39" t="s">
        <v>7</v>
      </c>
      <c r="B27" s="40"/>
      <c r="C27" s="40"/>
      <c r="D27" s="37">
        <f>SUM(D24:D26)</f>
        <v>9.955</v>
      </c>
      <c r="E27" s="38">
        <f>D27*$F$17*$F$18</f>
        <v>134368.608</v>
      </c>
      <c r="F27" s="6"/>
    </row>
    <row r="28" spans="1:6" s="3" customFormat="1" ht="12.75">
      <c r="A28" s="41" t="s">
        <v>9</v>
      </c>
      <c r="B28" s="42"/>
      <c r="C28" s="42"/>
      <c r="D28" s="43">
        <f>D22+D27</f>
        <v>10.164</v>
      </c>
      <c r="E28" s="44">
        <f>D28*$F$17*$F$18</f>
        <v>137189.6064</v>
      </c>
      <c r="F28" s="6"/>
    </row>
    <row r="29" spans="1:8" s="3" customFormat="1" ht="12.75" customHeight="1">
      <c r="A29" s="122" t="s">
        <v>10</v>
      </c>
      <c r="B29" s="123"/>
      <c r="C29" s="123"/>
      <c r="D29" s="123"/>
      <c r="E29" s="124"/>
      <c r="H29" s="5"/>
    </row>
    <row r="30" spans="1:6" s="3" customFormat="1" ht="89.25">
      <c r="A30" s="32">
        <v>5</v>
      </c>
      <c r="B30" s="32" t="s">
        <v>77</v>
      </c>
      <c r="C30" s="48" t="s">
        <v>21</v>
      </c>
      <c r="D30" s="112">
        <f>1.11*1.1</f>
        <v>1.2210000000000003</v>
      </c>
      <c r="E30" s="34">
        <f>D30*$F$17*$F$18</f>
        <v>16480.569600000006</v>
      </c>
      <c r="F30" s="46"/>
    </row>
    <row r="31" spans="1:6" s="6" customFormat="1" ht="12.75" customHeight="1">
      <c r="A31" s="39" t="s">
        <v>7</v>
      </c>
      <c r="B31" s="40"/>
      <c r="C31" s="40"/>
      <c r="D31" s="38">
        <f>SUM(D30)</f>
        <v>1.2210000000000003</v>
      </c>
      <c r="E31" s="38">
        <f>D31*$F$17*$F$18</f>
        <v>16480.569600000006</v>
      </c>
      <c r="F31" s="7"/>
    </row>
    <row r="32" spans="1:7" s="7" customFormat="1" ht="41.25" customHeight="1">
      <c r="A32" s="49"/>
      <c r="B32" s="49" t="s">
        <v>45</v>
      </c>
      <c r="C32" s="50"/>
      <c r="D32" s="50"/>
      <c r="E32" s="34"/>
      <c r="F32" s="8"/>
      <c r="G32" s="12"/>
    </row>
    <row r="33" spans="1:6" s="8" customFormat="1" ht="40.5" customHeight="1">
      <c r="A33" s="47" t="s">
        <v>43</v>
      </c>
      <c r="B33" s="47" t="s">
        <v>46</v>
      </c>
      <c r="C33" s="51" t="s">
        <v>47</v>
      </c>
      <c r="D33" s="102">
        <f>0.82*1.1</f>
        <v>0.902</v>
      </c>
      <c r="E33" s="34">
        <f>D33*$F$17*$F$18</f>
        <v>12174.8352</v>
      </c>
      <c r="F33" s="7"/>
    </row>
    <row r="34" spans="1:6" s="8" customFormat="1" ht="59.25" customHeight="1">
      <c r="A34" s="47" t="s">
        <v>63</v>
      </c>
      <c r="B34" s="82" t="s">
        <v>49</v>
      </c>
      <c r="C34" s="51" t="s">
        <v>21</v>
      </c>
      <c r="D34" s="102">
        <f>2.12*1.1</f>
        <v>2.3320000000000003</v>
      </c>
      <c r="E34" s="34">
        <f>D34*$F$17*$F$18</f>
        <v>31476.4032</v>
      </c>
      <c r="F34" s="7"/>
    </row>
    <row r="35" spans="1:9" s="7" customFormat="1" ht="12.75">
      <c r="A35" s="39" t="s">
        <v>7</v>
      </c>
      <c r="B35" s="40"/>
      <c r="C35" s="40"/>
      <c r="D35" s="103">
        <f>SUM(D33:D34)</f>
        <v>3.2340000000000004</v>
      </c>
      <c r="E35" s="38">
        <f>D35*$F$17*$F$18</f>
        <v>43651.23840000001</v>
      </c>
      <c r="H35" s="5"/>
      <c r="I35" s="9"/>
    </row>
    <row r="36" spans="1:9" s="7" customFormat="1" ht="15" customHeight="1">
      <c r="A36" s="52"/>
      <c r="B36" s="49" t="s">
        <v>50</v>
      </c>
      <c r="C36" s="52"/>
      <c r="D36" s="104"/>
      <c r="E36" s="34"/>
      <c r="I36" s="9"/>
    </row>
    <row r="37" spans="1:9" s="7" customFormat="1" ht="38.25">
      <c r="A37" s="47" t="s">
        <v>44</v>
      </c>
      <c r="B37" s="47" t="s">
        <v>51</v>
      </c>
      <c r="C37" s="48" t="s">
        <v>22</v>
      </c>
      <c r="D37" s="105">
        <f>4.19*1.1</f>
        <v>4.609000000000001</v>
      </c>
      <c r="E37" s="34">
        <f>D37*$F$17*$F$18</f>
        <v>62210.43840000001</v>
      </c>
      <c r="F37" s="8"/>
      <c r="I37" s="9"/>
    </row>
    <row r="38" spans="1:9" s="8" customFormat="1" ht="12.75">
      <c r="A38" s="134" t="s">
        <v>7</v>
      </c>
      <c r="B38" s="134"/>
      <c r="C38" s="134"/>
      <c r="D38" s="111">
        <f>D37</f>
        <v>4.609000000000001</v>
      </c>
      <c r="E38" s="38">
        <f>D38*$F$17*$F$18</f>
        <v>62210.43840000001</v>
      </c>
      <c r="I38" s="10"/>
    </row>
    <row r="39" spans="1:9" s="8" customFormat="1" ht="33.75" customHeight="1">
      <c r="A39" s="135" t="s">
        <v>52</v>
      </c>
      <c r="B39" s="136"/>
      <c r="C39" s="136"/>
      <c r="D39" s="136"/>
      <c r="E39" s="137"/>
      <c r="F39" s="7"/>
      <c r="I39" s="10"/>
    </row>
    <row r="40" spans="1:6" ht="38.25">
      <c r="A40" s="52" t="s">
        <v>48</v>
      </c>
      <c r="B40" s="52" t="s">
        <v>17</v>
      </c>
      <c r="C40" s="53" t="s">
        <v>47</v>
      </c>
      <c r="D40" s="102">
        <f>1.39*1.1</f>
        <v>1.529</v>
      </c>
      <c r="E40" s="34">
        <f>D40*$F$17*$F$18</f>
        <v>20637.8304</v>
      </c>
      <c r="F40" s="7"/>
    </row>
    <row r="41" spans="1:6" ht="38.25">
      <c r="A41" s="52" t="s">
        <v>23</v>
      </c>
      <c r="B41" s="52" t="s">
        <v>53</v>
      </c>
      <c r="C41" s="53" t="s">
        <v>47</v>
      </c>
      <c r="D41" s="102">
        <f>0.98*1.1</f>
        <v>1.078</v>
      </c>
      <c r="E41" s="34">
        <f>D41*$F$17*$F$18</f>
        <v>14550.4128</v>
      </c>
      <c r="F41" s="7"/>
    </row>
    <row r="42" spans="1:6" ht="12.75" customHeight="1">
      <c r="A42" s="52" t="s">
        <v>73</v>
      </c>
      <c r="B42" s="52" t="s">
        <v>54</v>
      </c>
      <c r="C42" s="53" t="s">
        <v>47</v>
      </c>
      <c r="D42" s="102">
        <f>0.7*1.1</f>
        <v>0.77</v>
      </c>
      <c r="E42" s="34">
        <f>D42*$F$17*$F$18</f>
        <v>10393.152</v>
      </c>
      <c r="F42" s="7"/>
    </row>
    <row r="43" spans="1:6" ht="12.75">
      <c r="A43" s="138" t="s">
        <v>7</v>
      </c>
      <c r="B43" s="139"/>
      <c r="C43" s="40"/>
      <c r="D43" s="38">
        <f>SUM(D40:D42)</f>
        <v>3.3770000000000002</v>
      </c>
      <c r="E43" s="38">
        <f>D43*$F$17*$F$18</f>
        <v>45581.3952</v>
      </c>
      <c r="F43" s="7"/>
    </row>
    <row r="44" spans="1:6" ht="12.75">
      <c r="A44" s="120" t="s">
        <v>9</v>
      </c>
      <c r="B44" s="121"/>
      <c r="C44" s="54"/>
      <c r="D44" s="44">
        <f>D31+D35+D38+D43</f>
        <v>12.441000000000003</v>
      </c>
      <c r="E44" s="44">
        <f>D44*$F$17*$F$18</f>
        <v>167923.64160000003</v>
      </c>
      <c r="F44" s="7"/>
    </row>
    <row r="45" spans="1:6" ht="24" customHeight="1">
      <c r="A45" s="122" t="s">
        <v>11</v>
      </c>
      <c r="B45" s="123"/>
      <c r="C45" s="123"/>
      <c r="D45" s="123"/>
      <c r="E45" s="124"/>
      <c r="F45" s="4"/>
    </row>
    <row r="46" spans="1:6" ht="12.75" customHeight="1">
      <c r="A46" s="55"/>
      <c r="B46" s="45" t="s">
        <v>12</v>
      </c>
      <c r="C46" s="31"/>
      <c r="D46" s="31"/>
      <c r="E46" s="38"/>
      <c r="F46" s="46"/>
    </row>
    <row r="47" spans="1:5" ht="12.75">
      <c r="A47" s="108" t="s">
        <v>74</v>
      </c>
      <c r="B47" s="57" t="s">
        <v>80</v>
      </c>
      <c r="C47" s="57"/>
      <c r="D47" s="58"/>
      <c r="E47" s="59"/>
    </row>
    <row r="48" spans="1:5" ht="12.75">
      <c r="A48" s="56"/>
      <c r="B48" s="57" t="s">
        <v>55</v>
      </c>
      <c r="C48" s="57"/>
      <c r="D48" s="58"/>
      <c r="E48" s="59"/>
    </row>
    <row r="49" spans="1:5" ht="25.5">
      <c r="A49" s="56"/>
      <c r="B49" s="84" t="s">
        <v>81</v>
      </c>
      <c r="C49" s="57" t="s">
        <v>33</v>
      </c>
      <c r="D49" s="100">
        <f>5.14*1.1</f>
        <v>5.654</v>
      </c>
      <c r="E49" s="61">
        <f>D49*$F$17*$F$18</f>
        <v>76315.4304</v>
      </c>
    </row>
    <row r="50" spans="1:5" ht="38.25">
      <c r="A50" s="56"/>
      <c r="B50" s="62" t="s">
        <v>82</v>
      </c>
      <c r="C50" s="57" t="s">
        <v>24</v>
      </c>
      <c r="D50" s="100">
        <f>0.28*1.1</f>
        <v>0.30800000000000005</v>
      </c>
      <c r="E50" s="61">
        <f>D50*$F$17*$F$18</f>
        <v>4157.260800000001</v>
      </c>
    </row>
    <row r="51" spans="1:5" ht="51">
      <c r="A51" s="56"/>
      <c r="B51" s="81" t="s">
        <v>56</v>
      </c>
      <c r="C51" s="60" t="s">
        <v>21</v>
      </c>
      <c r="D51" s="100">
        <f>0.89*1.1</f>
        <v>0.9790000000000001</v>
      </c>
      <c r="E51" s="63">
        <f>D51*$F$17*$F$18</f>
        <v>13214.1504</v>
      </c>
    </row>
    <row r="52" spans="1:6" ht="38.25">
      <c r="A52" s="108" t="s">
        <v>75</v>
      </c>
      <c r="B52" s="32" t="s">
        <v>95</v>
      </c>
      <c r="C52" s="84" t="s">
        <v>94</v>
      </c>
      <c r="D52" s="113">
        <v>0.39</v>
      </c>
      <c r="E52" s="63">
        <f>D52*$F$20*$F$21</f>
        <v>5264.064</v>
      </c>
      <c r="F52" s="11"/>
    </row>
    <row r="53" spans="1:6" ht="12.75">
      <c r="A53" s="55"/>
      <c r="B53" s="45" t="s">
        <v>18</v>
      </c>
      <c r="C53" s="45"/>
      <c r="D53" s="87"/>
      <c r="E53" s="61"/>
      <c r="F53" s="11"/>
    </row>
    <row r="54" spans="1:5" ht="25.5">
      <c r="A54" s="108" t="s">
        <v>76</v>
      </c>
      <c r="B54" s="84" t="s">
        <v>97</v>
      </c>
      <c r="C54" s="57" t="s">
        <v>30</v>
      </c>
      <c r="D54" s="100">
        <f>1.74*1.1</f>
        <v>1.9140000000000001</v>
      </c>
      <c r="E54" s="61">
        <f>D54*$F$17*$F$18</f>
        <v>25834.406400000003</v>
      </c>
    </row>
    <row r="55" spans="1:5" ht="25.5">
      <c r="A55" s="108" t="s">
        <v>26</v>
      </c>
      <c r="B55" s="57" t="s">
        <v>19</v>
      </c>
      <c r="C55" s="57" t="s">
        <v>22</v>
      </c>
      <c r="D55" s="100">
        <f>0.89*1.1</f>
        <v>0.9790000000000001</v>
      </c>
      <c r="E55" s="61">
        <f>D55*$F$17*$F$18</f>
        <v>13214.1504</v>
      </c>
    </row>
    <row r="56" spans="1:5" ht="25.5">
      <c r="A56" s="108" t="s">
        <v>27</v>
      </c>
      <c r="B56" s="57" t="s">
        <v>57</v>
      </c>
      <c r="C56" s="57" t="s">
        <v>58</v>
      </c>
      <c r="D56" s="100">
        <f>0.35*1.1</f>
        <v>0.385</v>
      </c>
      <c r="E56" s="61">
        <f>D56*$F$17*$F$18</f>
        <v>5196.576</v>
      </c>
    </row>
    <row r="57" spans="1:6" ht="12.75">
      <c r="A57" s="55"/>
      <c r="B57" s="45" t="s">
        <v>20</v>
      </c>
      <c r="C57" s="45"/>
      <c r="D57" s="101"/>
      <c r="E57" s="61"/>
      <c r="F57" s="11"/>
    </row>
    <row r="58" spans="1:5" ht="38.25">
      <c r="A58" s="108" t="s">
        <v>28</v>
      </c>
      <c r="B58" s="84" t="s">
        <v>98</v>
      </c>
      <c r="C58" s="57" t="s">
        <v>30</v>
      </c>
      <c r="D58" s="100">
        <f>2.1*1.1</f>
        <v>2.3100000000000005</v>
      </c>
      <c r="E58" s="63">
        <f>D58*$F$17*$F$18</f>
        <v>31179.456000000006</v>
      </c>
    </row>
    <row r="59" spans="1:5" ht="51">
      <c r="A59" s="108" t="s">
        <v>29</v>
      </c>
      <c r="B59" s="106" t="s">
        <v>78</v>
      </c>
      <c r="C59" s="86" t="s">
        <v>25</v>
      </c>
      <c r="D59" s="100">
        <f>(0.46*1.1)-0.01</f>
        <v>0.4960000000000001</v>
      </c>
      <c r="E59" s="107">
        <f>D59*$F$17*$F$18</f>
        <v>6694.809600000001</v>
      </c>
    </row>
    <row r="60" spans="1:5" ht="12.75">
      <c r="A60" s="55"/>
      <c r="B60" s="45" t="s">
        <v>59</v>
      </c>
      <c r="C60" s="45"/>
      <c r="D60" s="87"/>
      <c r="E60" s="61"/>
    </row>
    <row r="61" spans="1:6" ht="51" customHeight="1">
      <c r="A61" s="108" t="s">
        <v>31</v>
      </c>
      <c r="B61" s="84" t="s">
        <v>66</v>
      </c>
      <c r="C61" s="57" t="s">
        <v>60</v>
      </c>
      <c r="D61" s="100">
        <f>2*1.1-0.39</f>
        <v>1.81</v>
      </c>
      <c r="E61" s="63">
        <f>D61*$F$17*$F$18</f>
        <v>24430.656</v>
      </c>
      <c r="F61" s="11"/>
    </row>
    <row r="62" spans="1:5" ht="76.5">
      <c r="A62" s="109" t="s">
        <v>31</v>
      </c>
      <c r="B62" s="84" t="s">
        <v>65</v>
      </c>
      <c r="C62" s="65" t="s">
        <v>22</v>
      </c>
      <c r="D62" s="100">
        <f>(0.1*1.1)+0.01</f>
        <v>0.12000000000000001</v>
      </c>
      <c r="E62" s="63">
        <f>D62*$F$17*$F$18</f>
        <v>1619.7120000000002</v>
      </c>
    </row>
    <row r="63" spans="1:5" ht="12.75">
      <c r="A63" s="66" t="s">
        <v>9</v>
      </c>
      <c r="B63" s="67"/>
      <c r="C63" s="68"/>
      <c r="D63" s="69">
        <f>SUM(D49:D62)</f>
        <v>15.345</v>
      </c>
      <c r="E63" s="70">
        <f>D63*$F$17*$F$18</f>
        <v>207120.67200000002</v>
      </c>
    </row>
    <row r="64" spans="1:8" ht="28.5" customHeight="1">
      <c r="A64" s="125" t="s">
        <v>79</v>
      </c>
      <c r="B64" s="126"/>
      <c r="C64" s="126"/>
      <c r="D64" s="126"/>
      <c r="E64" s="127"/>
      <c r="F64" s="71"/>
      <c r="H64" s="25"/>
    </row>
    <row r="65" spans="1:6" ht="60.75" customHeight="1">
      <c r="A65" s="72" t="s">
        <v>32</v>
      </c>
      <c r="B65" s="73" t="s">
        <v>61</v>
      </c>
      <c r="C65" s="73" t="s">
        <v>22</v>
      </c>
      <c r="D65" s="74">
        <f>(3500/12/1124.8)*1.1</f>
        <v>0.28523589378852543</v>
      </c>
      <c r="E65" s="75">
        <f>D65*$F$17*$F$18</f>
        <v>3850.000000000001</v>
      </c>
      <c r="F65" s="71"/>
    </row>
    <row r="66" spans="1:5" ht="12.75">
      <c r="A66" s="128" t="s">
        <v>64</v>
      </c>
      <c r="B66" s="129"/>
      <c r="C66" s="129"/>
      <c r="D66" s="129"/>
      <c r="E66" s="130"/>
    </row>
    <row r="67" spans="1:5" ht="25.5">
      <c r="A67" s="76">
        <v>21</v>
      </c>
      <c r="B67" s="73" t="s">
        <v>62</v>
      </c>
      <c r="C67" s="77"/>
      <c r="D67" s="75">
        <f>6*1.1</f>
        <v>6.6000000000000005</v>
      </c>
      <c r="E67" s="75">
        <f>D67*$F$17*$F$18</f>
        <v>89084.16</v>
      </c>
    </row>
    <row r="68" spans="1:6" ht="12.75">
      <c r="A68" s="78" t="s">
        <v>13</v>
      </c>
      <c r="B68" s="79"/>
      <c r="C68" s="80"/>
      <c r="D68" s="64">
        <f>D28+D44+D63+D65+D67</f>
        <v>44.83523589378853</v>
      </c>
      <c r="E68" s="83">
        <f>D68*$F$17*$F$18</f>
        <v>605168.08</v>
      </c>
      <c r="F68" s="71"/>
    </row>
    <row r="69" spans="1:6" ht="12.75">
      <c r="A69" s="88"/>
      <c r="B69" s="89" t="s">
        <v>68</v>
      </c>
      <c r="C69" s="90"/>
      <c r="D69" s="83"/>
      <c r="E69" s="83"/>
      <c r="F69" s="71"/>
    </row>
    <row r="70" spans="1:6" ht="51">
      <c r="A70" s="91"/>
      <c r="B70" s="92" t="s">
        <v>91</v>
      </c>
      <c r="C70" s="78"/>
      <c r="D70" s="64"/>
      <c r="E70" s="93"/>
      <c r="F70" s="71"/>
    </row>
    <row r="71" spans="1:6" ht="12.75">
      <c r="A71" s="94"/>
      <c r="B71" s="95" t="s">
        <v>83</v>
      </c>
      <c r="C71" s="96" t="s">
        <v>69</v>
      </c>
      <c r="D71" s="97">
        <f>0.022*13.3*88.9/1124.8</f>
        <v>0.023126013513513514</v>
      </c>
      <c r="E71" s="98">
        <f>D71*339.8*12</f>
        <v>94.2986327027027</v>
      </c>
      <c r="F71" s="71"/>
    </row>
    <row r="72" spans="1:6" ht="12.75">
      <c r="A72" s="94"/>
      <c r="B72" s="95" t="s">
        <v>84</v>
      </c>
      <c r="C72" s="96" t="s">
        <v>69</v>
      </c>
      <c r="D72" s="97">
        <f>0.022*237.61*88.9/1124.8</f>
        <v>0.41315579480796594</v>
      </c>
      <c r="E72" s="98">
        <f>D72*339.8*9</f>
        <v>1263.5130516817214</v>
      </c>
      <c r="F72" s="71"/>
    </row>
    <row r="73" spans="1:6" ht="12.75">
      <c r="A73" s="33"/>
      <c r="B73" s="95" t="s">
        <v>85</v>
      </c>
      <c r="C73" s="99" t="s">
        <v>69</v>
      </c>
      <c r="D73" s="97">
        <f>1.33*4.86*88.9/1124.8</f>
        <v>0.5108746621621623</v>
      </c>
      <c r="E73" s="98">
        <f>D73*339.8*12</f>
        <v>2083.142522432433</v>
      </c>
      <c r="F73" s="71"/>
    </row>
    <row r="74" spans="1:6" ht="33" customHeight="1">
      <c r="A74" s="117" t="s">
        <v>70</v>
      </c>
      <c r="B74" s="118"/>
      <c r="C74" s="119"/>
      <c r="D74" s="87">
        <f>D68+D71+D72+D73</f>
        <v>45.78239236427216</v>
      </c>
      <c r="E74" s="83">
        <f>D74*$F$16*$F$17</f>
        <v>617952.4191759999</v>
      </c>
      <c r="F74" s="71"/>
    </row>
    <row r="75" spans="1:9" ht="9.75" customHeight="1">
      <c r="A75" s="131" t="s">
        <v>88</v>
      </c>
      <c r="B75" s="131"/>
      <c r="C75" s="131"/>
      <c r="D75" s="131"/>
      <c r="E75" s="131"/>
      <c r="F75" s="20"/>
      <c r="G75" s="20"/>
      <c r="H75" s="24"/>
      <c r="I75" s="24"/>
    </row>
    <row r="76" spans="1:5" ht="7.5" customHeight="1">
      <c r="A76" s="132"/>
      <c r="B76" s="132"/>
      <c r="C76" s="132"/>
      <c r="D76" s="132"/>
      <c r="E76" s="132"/>
    </row>
    <row r="77" spans="1:5" ht="27" customHeight="1">
      <c r="A77" s="132"/>
      <c r="B77" s="132"/>
      <c r="C77" s="132"/>
      <c r="D77" s="132"/>
      <c r="E77" s="132"/>
    </row>
    <row r="78" spans="1:7" ht="38.25" customHeight="1">
      <c r="A78" s="132"/>
      <c r="B78" s="132"/>
      <c r="C78" s="132"/>
      <c r="D78" s="132"/>
      <c r="E78" s="132"/>
      <c r="F78" s="21"/>
      <c r="G78" s="21"/>
    </row>
    <row r="79" spans="1:5" ht="62.25" customHeight="1">
      <c r="A79" s="132"/>
      <c r="B79" s="132"/>
      <c r="C79" s="132"/>
      <c r="D79" s="132"/>
      <c r="E79" s="132"/>
    </row>
    <row r="80" spans="1:5" ht="12.75" customHeight="1" hidden="1">
      <c r="A80" s="132"/>
      <c r="B80" s="132"/>
      <c r="C80" s="132"/>
      <c r="D80" s="132"/>
      <c r="E80" s="132"/>
    </row>
    <row r="81" spans="1:5" ht="12.75" customHeight="1" hidden="1">
      <c r="A81" s="132"/>
      <c r="B81" s="132"/>
      <c r="C81" s="132"/>
      <c r="D81" s="132"/>
      <c r="E81" s="132"/>
    </row>
    <row r="82" spans="1:5" ht="3" customHeight="1" hidden="1">
      <c r="A82" s="132"/>
      <c r="B82" s="132"/>
      <c r="C82" s="132"/>
      <c r="D82" s="132"/>
      <c r="E82" s="132"/>
    </row>
    <row r="83" spans="1:5" ht="27" customHeight="1" hidden="1">
      <c r="A83" s="132"/>
      <c r="B83" s="132"/>
      <c r="C83" s="132"/>
      <c r="D83" s="132"/>
      <c r="E83" s="132"/>
    </row>
    <row r="84" spans="1:5" ht="15" customHeight="1" hidden="1">
      <c r="A84" s="132"/>
      <c r="B84" s="132"/>
      <c r="C84" s="132"/>
      <c r="D84" s="132"/>
      <c r="E84" s="132"/>
    </row>
    <row r="85" spans="1:5" ht="27.75" customHeight="1">
      <c r="A85" s="133" t="s">
        <v>89</v>
      </c>
      <c r="B85" s="133"/>
      <c r="C85" s="133"/>
      <c r="D85" s="133"/>
      <c r="E85" s="133"/>
    </row>
    <row r="86" spans="1:5" ht="12.75">
      <c r="A86" s="115"/>
      <c r="B86" s="116"/>
      <c r="C86" s="116"/>
      <c r="D86" s="116"/>
      <c r="E86" s="116"/>
    </row>
    <row r="87" spans="1:5" ht="12.75">
      <c r="A87" s="114" t="s">
        <v>72</v>
      </c>
      <c r="B87" s="114"/>
      <c r="C87" s="114"/>
      <c r="D87" s="114"/>
      <c r="E87" s="114"/>
    </row>
    <row r="88" spans="1:5" ht="22.5">
      <c r="A88" s="26" t="s">
        <v>35</v>
      </c>
      <c r="B88" s="20"/>
      <c r="C88" s="27"/>
      <c r="D88" s="26" t="s">
        <v>90</v>
      </c>
      <c r="E88" s="20"/>
    </row>
    <row r="89" spans="1:4" ht="12.75">
      <c r="A89" s="13"/>
      <c r="B89" s="28" t="s">
        <v>36</v>
      </c>
      <c r="D89" s="29" t="s">
        <v>37</v>
      </c>
    </row>
    <row r="90" spans="1:5" ht="12.75">
      <c r="A90" s="115"/>
      <c r="B90" s="116"/>
      <c r="C90" s="116"/>
      <c r="D90" s="116"/>
      <c r="E90" s="116"/>
    </row>
  </sheetData>
  <sheetProtection/>
  <mergeCells count="22">
    <mergeCell ref="C1:E1"/>
    <mergeCell ref="C2:E2"/>
    <mergeCell ref="A13:B13"/>
    <mergeCell ref="A14:E14"/>
    <mergeCell ref="A16:E16"/>
    <mergeCell ref="A18:E18"/>
    <mergeCell ref="A19:E19"/>
    <mergeCell ref="A23:E23"/>
    <mergeCell ref="A29:E29"/>
    <mergeCell ref="A38:C38"/>
    <mergeCell ref="A39:E39"/>
    <mergeCell ref="A43:B43"/>
    <mergeCell ref="A87:E87"/>
    <mergeCell ref="A90:E90"/>
    <mergeCell ref="A74:C74"/>
    <mergeCell ref="A86:E86"/>
    <mergeCell ref="A44:B44"/>
    <mergeCell ref="A45:E45"/>
    <mergeCell ref="A64:E64"/>
    <mergeCell ref="A66:E66"/>
    <mergeCell ref="A75:E84"/>
    <mergeCell ref="A85:E85"/>
  </mergeCells>
  <printOptions/>
  <pageMargins left="0.7480314960629921" right="0.4330708661417323" top="0.07874015748031496" bottom="0.07874015748031496" header="0.5118110236220472" footer="0.5118110236220472"/>
  <pageSetup fitToHeight="2" fitToWidth="1" horizontalDpi="600" verticalDpi="600" orientation="portrait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2021-11-22T13:01:57Z</cp:lastPrinted>
  <dcterms:created xsi:type="dcterms:W3CDTF">1996-10-08T23:32:33Z</dcterms:created>
  <dcterms:modified xsi:type="dcterms:W3CDTF">2022-08-01T23:52:18Z</dcterms:modified>
  <cp:category/>
  <cp:version/>
  <cp:contentType/>
  <cp:contentStatus/>
</cp:coreProperties>
</file>