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0"/>
  </bookViews>
  <sheets>
    <sheet name="прил 4" sheetId="1" r:id="rId1"/>
    <sheet name="прил 5" sheetId="2" r:id="rId2"/>
  </sheets>
  <externalReferences>
    <externalReference r:id="rId5"/>
  </externalReferences>
  <definedNames>
    <definedName name="_xlnm._FilterDatabase" localSheetId="0" hidden="1">'прил 4'!$A$10:$G$344</definedName>
    <definedName name="_xlnm._FilterDatabase" localSheetId="1" hidden="1">'прил 5'!$E$10:$E$269</definedName>
    <definedName name="_xlnm.Print_Area" localSheetId="0">'прил 4'!$A$1:$G$344</definedName>
    <definedName name="_xlnm.Print_Area" localSheetId="1">'прил 5'!$A$1:$F$269</definedName>
    <definedName name="_xlnm.Print_Titles" localSheetId="0">'прил 4'!$A:$B,'прил 4'!$8:$10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5'!#REF!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'прил 5'!$A$2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<sst xmlns="http://schemas.openxmlformats.org/spreadsheetml/2006/main" count="2470" uniqueCount="375">
  <si>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</si>
  <si>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</si>
  <si>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</si>
  <si>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</si>
  <si>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</si>
  <si>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</si>
  <si>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</si>
  <si>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</si>
  <si>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</si>
  <si>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</si>
  <si>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</si>
  <si>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</si>
  <si>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99 0 00 00000</t>
  </si>
  <si>
    <t>Глава муниципального образования</t>
  </si>
  <si>
    <t>99 0 00 10050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</si>
  <si>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</si>
  <si>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</si>
  <si>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</si>
  <si>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</si>
  <si>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</si>
  <si>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</si>
  <si>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</si>
  <si>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</si>
  <si>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</si>
  <si>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</si>
  <si>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</si>
  <si>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</si>
  <si>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</si>
  <si>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</si>
  <si>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</si>
  <si>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</si>
  <si>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</si>
  <si>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</si>
  <si>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</si>
  <si>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</si>
  <si>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</si>
  <si>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</si>
  <si>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</si>
  <si>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</si>
  <si>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</si>
  <si>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</si>
  <si>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</si>
  <si>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</si>
  <si>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</si>
  <si>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</si>
  <si>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</si>
  <si>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</si>
  <si>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99 0 00 60040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</si>
  <si>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</si>
  <si>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</si>
  <si>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</si>
  <si>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</si>
  <si>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</si>
  <si>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</si>
  <si>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</si>
  <si>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</si>
  <si>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</si>
  <si>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03 0 00 00000</t>
  </si>
  <si>
    <t>03 0 01 09990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</si>
  <si>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</si>
  <si>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</si>
  <si>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</si>
  <si>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</si>
  <si>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</si>
  <si>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</si>
  <si>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</si>
  <si>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</si>
  <si>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</si>
  <si>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</si>
  <si>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</si>
  <si>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</si>
  <si>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</si>
  <si>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</si>
  <si>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</si>
  <si>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</si>
  <si>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</si>
  <si>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</si>
  <si>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12 0 00 00000</t>
  </si>
  <si>
    <t xml:space="preserve">Основное мероприятие "Выполнение работ по восстановительному ремонту жилых помещений, находящихся в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</si>
  <si>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12 0 01 09990</t>
  </si>
  <si>
    <t>Коммунальное хозяйство</t>
  </si>
  <si>
    <t>0502</t>
  </si>
  <si>
    <t>Непрограммные расходы.</t>
  </si>
  <si>
    <t>10 0 00 00000</t>
  </si>
  <si>
    <t>10 1 00 00000</t>
  </si>
  <si>
    <t xml:space="preserve">Основное мероприятие "Модернизация систем энерго-, теплоснабжения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</si>
  <si>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</si>
  <si>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</si>
  <si>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</si>
  <si>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</si>
  <si>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</si>
  <si>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</si>
  <si>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</si>
  <si>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</si>
  <si>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</si>
  <si>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</si>
  <si>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</si>
  <si>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</si>
  <si>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</si>
  <si>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</si>
  <si>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</si>
  <si>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</si>
  <si>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</si>
  <si>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Решение вопросов местного значения городского поселения в рамках соответствующей государственной программы Камчатского края  </t>
  </si>
  <si>
    <t>Непрограммные расходы. Обеспечение  мер социальной поддержки по оплате жилищно-коммунальных услуг отдельным категориям граждан</t>
  </si>
  <si>
    <t>99 0 00 20020</t>
  </si>
  <si>
    <t>Непрограммные расходы. Обеспечение мер социальной поддержки по ремонту квартир ветеранам Великой Отечественной войны</t>
  </si>
  <si>
    <t>99 0 00 20050</t>
  </si>
  <si>
    <t>Непрограммные расходы. Расходы на обеспечение деятельности (оказание услуг) МКУ "Служба по развитию жилищно-коммунальной инфраструктуры, благоустройства и транспорта", в том числе на предоставление субсидий</t>
  </si>
  <si>
    <t>99 0 00 70050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</si>
  <si>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</si>
  <si>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</si>
  <si>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</si>
  <si>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</si>
  <si>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</si>
  <si>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</si>
  <si>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</si>
  <si>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</si>
  <si>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</si>
  <si>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</si>
  <si>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</si>
  <si>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</si>
  <si>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"Подготовка технического плана на бесхозяйные объекты недвижимого имущества".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</si>
  <si>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02 0 03 09990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</si>
  <si>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</si>
  <si>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</si>
  <si>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14 0 00 00000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</si>
  <si>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</si>
  <si>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</si>
  <si>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</si>
  <si>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</si>
  <si>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</si>
  <si>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</si>
  <si>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</si>
  <si>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14 2 00 00000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</si>
  <si>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</si>
  <si>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</si>
  <si>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</si>
  <si>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</si>
  <si>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</si>
  <si>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</si>
  <si>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</si>
  <si>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</si>
  <si>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</si>
  <si>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</si>
  <si>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</si>
  <si>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</si>
  <si>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</si>
  <si>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</si>
  <si>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</si>
  <si>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</si>
  <si>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</si>
  <si>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</si>
  <si>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</si>
  <si>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</si>
  <si>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</si>
  <si>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</si>
  <si>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</si>
  <si>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</si>
  <si>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</si>
  <si>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</si>
  <si>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</si>
  <si>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</si>
  <si>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 xml:space="preserve">Основное мероприятие "Проведение мероприятий по разъяснению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</si>
  <si>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</si>
  <si>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</si>
  <si>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</si>
  <si>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</si>
  <si>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</si>
  <si>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</si>
  <si>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</si>
  <si>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</si>
  <si>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 xml:space="preserve">Содержание ОМС </t>
  </si>
  <si>
    <t>Установленный норматив</t>
  </si>
  <si>
    <t>До предельного норматива</t>
  </si>
  <si>
    <t>Доходы</t>
  </si>
  <si>
    <t>Дефицит</t>
  </si>
  <si>
    <t>Предельный без остатка</t>
  </si>
  <si>
    <t>Предельный с остатком</t>
  </si>
  <si>
    <t>До предельного без остатка</t>
  </si>
  <si>
    <t>До предельного с остатком</t>
  </si>
  <si>
    <t>Наименование</t>
  </si>
  <si>
    <t>Раздел</t>
  </si>
  <si>
    <t>Подраздел</t>
  </si>
  <si>
    <t>Вид расходов</t>
  </si>
  <si>
    <t>2</t>
  </si>
  <si>
    <t>3</t>
  </si>
  <si>
    <t>02</t>
  </si>
  <si>
    <t>Непрограммные расходы. Председатель представительного органа муниципального образования и его заместители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</si>
  <si>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</si>
  <si>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06</t>
  </si>
  <si>
    <t>13</t>
  </si>
  <si>
    <t>09</t>
  </si>
  <si>
    <t>Непрограммые расходы</t>
  </si>
  <si>
    <t>Всего</t>
  </si>
  <si>
    <t xml:space="preserve"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</si>
  <si>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"Денежные призы в рамках реализации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</si>
  <si>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</si>
  <si>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</si>
  <si>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</si>
  <si>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14 A 00 00000</t>
  </si>
  <si>
    <t>Муниципальная программа "Развитие субъектов малого и среднего предпринимательства в Елизовском городском поселении"</t>
  </si>
  <si>
    <t>02 0 07 09990</t>
  </si>
  <si>
    <t>Подпрограмма "Стимулирование развития жилищного строительства в Елизовском городском поселении"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</si>
  <si>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</si>
  <si>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</si>
  <si>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</si>
  <si>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</si>
  <si>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</si>
  <si>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</si>
  <si>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</si>
  <si>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</si>
  <si>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</si>
  <si>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</si>
  <si>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</si>
  <si>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</si>
  <si>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</si>
  <si>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</si>
  <si>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</si>
  <si>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</si>
  <si>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</si>
  <si>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</si>
  <si>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</si>
  <si>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</si>
  <si>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</si>
  <si>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</si>
  <si>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Подпрограмма "Профилактика терроризма и экстремизма в Елизовском городском поселении"</t>
  </si>
  <si>
    <t>09 2 01 09990</t>
  </si>
  <si>
    <t>09 2 00 00000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</si>
  <si>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</si>
  <si>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</si>
  <si>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</si>
  <si>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2020-2022 году"</t>
  </si>
  <si>
    <t>0412</t>
  </si>
  <si>
    <t>Другие вопросы в области национальной экономики</t>
  </si>
  <si>
    <t>13 0 00 00000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</si>
  <si>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</si>
  <si>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</si>
  <si>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</si>
  <si>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</si>
  <si>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территории".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</si>
  <si>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</si>
  <si>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</si>
  <si>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</si>
  <si>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</si>
  <si>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</si>
  <si>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</si>
  <si>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</si>
  <si>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</si>
  <si>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03 0 02 09990</t>
  </si>
  <si>
    <t>Подпрограмма "Повышение устойчивости жилых домов, основных объектов и систем жизнеобеспечения в Елизовском городском поселении"</t>
  </si>
  <si>
    <t xml:space="preserve">Основное мероприятие "Обследование на сейсмостойкость многоквартирных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</si>
  <si>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14 2 01 09990</t>
  </si>
  <si>
    <t>Подпрограмма "Развитие дорожного хозяйства в Елизовском городском поселении"</t>
  </si>
  <si>
    <t>12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</si>
  <si>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</si>
  <si>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"Создание и развитие туристской инфраструктуры в Елизовском городском поселении"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</si>
  <si>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</si>
  <si>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</si>
  <si>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</si>
  <si>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</si>
  <si>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</si>
  <si>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федерального бюджета</t>
  </si>
  <si>
    <t>Подпрограмма "Развитие дорожного хозяйства в Елизовском городском поселении".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</si>
  <si>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</si>
  <si>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</si>
  <si>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</si>
  <si>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</si>
  <si>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 xml:space="preserve">Основное мероприятие "Проведение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</si>
  <si>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</si>
  <si>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</si>
  <si>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</si>
  <si>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</si>
  <si>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02 0 09 09990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</si>
  <si>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</si>
  <si>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</si>
  <si>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</si>
  <si>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</si>
  <si>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>09 1 01 4006К</t>
  </si>
  <si>
    <t>07 0 02 09990</t>
  </si>
  <si>
    <t>Основное мероприятие "Развитие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коды.</t>
  </si>
  <si>
    <t xml:space="preserve">915 </t>
  </si>
  <si>
    <t>13 0 01 4006M</t>
  </si>
  <si>
    <t>Муниципальная программа "Создание и развитие туристской инфраструктуры в Елизовском городском поселении".Основное мероприятие "Развитие инфраструктуры туристских ресурсов в Камчатском крае".Решение вопросов местного значения городского поселения в рамках соответствующей государственной программы Камчатского края</t>
  </si>
  <si>
    <t>0605</t>
  </si>
  <si>
    <t>11 0 00 00000</t>
  </si>
  <si>
    <t>11 2 00 00000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</si>
  <si>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</si>
  <si>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</si>
  <si>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</si>
  <si>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Охрана окружающей среды</t>
  </si>
  <si>
    <t>Подпрограмма "Обеспечение условий реализации программы"</t>
  </si>
  <si>
    <t>04 2 00 00000</t>
  </si>
  <si>
    <t>04 2 01 09990</t>
  </si>
  <si>
    <t xml:space="preserve">Основное мероприятие "Развитие инфраструктуры и системы управления в сфере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</si>
  <si>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"Обеспечение жильем молодых семей в Елизовском городском поселении"</t>
  </si>
  <si>
    <t>-ИМТ на софинансирование выполнения расходных обязательств поселения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</si>
  <si>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</si>
  <si>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Решение вопросов местного значения городского поселения в рамках соответствующей государственной программы Камчатского края 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</si>
  <si>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</si>
  <si>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</si>
  <si>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</si>
  <si>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</si>
  <si>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01 1 F2 55550</t>
  </si>
  <si>
    <t>14 3 01 L4970</t>
  </si>
  <si>
    <t>09 1 01 Т006К</t>
  </si>
  <si>
    <t>09 1 02 Т006К</t>
  </si>
  <si>
    <t>01 2 01 Т006Ц</t>
  </si>
  <si>
    <t>06 1 01 Т006Г</t>
  </si>
  <si>
    <t>10 1 03 Т006В</t>
  </si>
  <si>
    <t>13 0 01 Т006М</t>
  </si>
  <si>
    <t>10 1 01 Т006В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</si>
  <si>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</si>
  <si>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Муниципальная программа "Создание и развитие туристской инфраструктуры в Елизовском городском поселении".Основное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</si>
  <si>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</si>
  <si>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</si>
  <si>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</si>
  <si>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</si>
  <si>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местного бюджета\</t>
  </si>
  <si>
    <t>-ИМТ на софинансирование расходов по оплате коммунальных услуг муниципальных учреждений</t>
  </si>
  <si>
    <t>Подпрограмма "Ликвидация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</si>
  <si>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11 1 00 00000</t>
  </si>
  <si>
    <t xml:space="preserve">Основное мероприятие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</si>
  <si>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11 1 01 09990</t>
  </si>
  <si>
    <t>Ведомственная структура расходов  бюджета Елизовского городского поселения на плановый период 2023-2024 годов</t>
  </si>
  <si>
    <t>Годовой объем ассигнований на 2023 год</t>
  </si>
  <si>
    <t>Годовой объем ассигнований на 2024 год</t>
  </si>
  <si>
    <t>Основное мероприятие "Разработка проектно-сметной документации на снос (демонтаж) зданий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</si>
  <si>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14 A 03 09990</t>
  </si>
  <si>
    <t>Закупка товаров, работ и услуг для обеспечения государственных (муниципальных) нужд</t>
  </si>
  <si>
    <t>Основное мероприятие "Проведение государственной экспертизы и проверки достоверности сметной стоимости проектной документации на снос (демонтаж) зданий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</si>
  <si>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14 A 04 09990</t>
  </si>
  <si>
    <t>Подпрограмма "Региональная адресная программа по переселению граждан из аварийного жилищного фонда в Елизовском городском поселении"</t>
  </si>
  <si>
    <t>14 А 00 00000</t>
  </si>
  <si>
    <t xml:space="preserve">Годовой объем ассигнований на 2023 год </t>
  </si>
  <si>
    <t xml:space="preserve">Годовой объем ассигнований на 2024 год </t>
  </si>
  <si>
    <t>тыс. рублей</t>
  </si>
  <si>
    <t>тыс. руб.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</si>
  <si>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</si>
  <si>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05 0 00 00000</t>
  </si>
  <si>
    <t>Основное мероприятие "Обследование доступности объектов для инвалидов и маломобильных групп населения".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</si>
  <si>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05 0 03 09990</t>
  </si>
  <si>
    <t>Региональный проект "Формирование комфортной городской среды". Реализация программ формирования современной городской среды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</si>
  <si>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мероприятий по обеспечению жильем молодых семей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</si>
  <si>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 Реализация мероприятий по обеспечению жильем молодых семей</t>
  </si>
  <si>
    <t>11 1 02 09990</t>
  </si>
  <si>
    <t xml:space="preserve"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</si>
  <si>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"Выявление случаев причинения вреда окружающей среде при размещении бесхозяйственных отходов шин, покрышек".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</si>
  <si>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11 1 03 09990</t>
  </si>
  <si>
    <t>11 2 01 09990</t>
  </si>
  <si>
    <t xml:space="preserve">Основное мероприятие "Создание доступной системы накопления (раздельного накопления) отходов, в том числе твердых коммунальных отходов".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</si>
  <si>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14 1 01 09990</t>
  </si>
  <si>
    <t>Региональный проект "Жилье"".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</si>
  <si>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Региональный проект "Жилье".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</si>
  <si>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Основное мероприятие "Выполнение работ по выносу на местности поворотных точек границ объектов недвижимости в ЕГП".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</si>
  <si>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Основное мероприятие "Развитие инфраструктуры туристских ресурсов в Камчатском крае".Решение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</si>
  <si>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</si>
  <si>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99 0 00 70030</t>
  </si>
  <si>
    <t>Непрограммные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</si>
  <si>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Прочая закупка товаров, работ и услуг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</si>
  <si>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на плановый период 2023-2024 годов</t>
  </si>
  <si>
    <t xml:space="preserve"> ».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</si>
  <si>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</si>
  <si>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01 1 02 09990</t>
  </si>
  <si>
    <t>Капитальные вложения в объекты государственной (муниципальной) собственности</t>
  </si>
  <si>
    <t>Региональный проект "Жилье" Строительство улично-дорожной сети микрорайонов г. Елизово</t>
  </si>
  <si>
    <t>14 1 F1 50210</t>
  </si>
  <si>
    <t>400</t>
  </si>
  <si>
    <t>Расходы за счет средств федерального бюджета</t>
  </si>
  <si>
    <t>14 1 F1 00000</t>
  </si>
  <si>
    <t>10 1 05 98001</t>
  </si>
  <si>
    <t>Подпрограмма "Энергосбережение и повышение энергетической эффективности в Елизовском городском поселении"</t>
  </si>
  <si>
    <t xml:space="preserve">Основное мероприятие "Проведение мероприятий в рамках заключенных концессионных соглашений". Реализация инфраструктурного проекта "Жилищное строительство в г. Елизово (Реконструкция котельной N 20 на газовом топливе)"       </t>
  </si>
  <si>
    <t>10 1 05 00000</t>
  </si>
  <si>
    <t>Основное мероприятие "Проведение мероприятий в рамках заключенных концессионных соглашений". Реализация инфраструктурного проекта "Жилищное строительство в г. Елизово (Реконструкция котельной N 20 на газовом топливе)".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</si>
</sst>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</numFmts>
  <fonts count="94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5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6"/>
      <color indexed="9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5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i/>
      <sz val="16"/>
      <color theme="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2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2" borderId="2" applyNumberFormat="0" applyAlignment="0" applyProtection="0"/>
    <xf numFmtId="0" fontId="70" fillId="2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42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0" borderId="7" applyNumberFormat="0" applyAlignment="0" applyProtection="0"/>
    <xf numFmtId="0" fontId="30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35" fillId="0" borderId="0">
      <alignment/>
      <protection/>
    </xf>
    <xf numFmtId="0" fontId="3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2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4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25" borderId="10" xfId="53" applyNumberFormat="1" applyFont="1" applyFill="1" applyBorder="1" applyAlignment="1">
      <alignment horizontal="center" vertical="center"/>
      <protection/>
    </xf>
    <xf numFmtId="49" fontId="11" fillId="25" borderId="10" xfId="53" applyNumberFormat="1" applyFont="1" applyFill="1" applyBorder="1" applyAlignment="1">
      <alignment horizontal="left" vertical="top" wrapText="1"/>
      <protection/>
    </xf>
    <xf numFmtId="49" fontId="11" fillId="25" borderId="10" xfId="53" applyNumberFormat="1" applyFont="1" applyFill="1" applyBorder="1" applyAlignment="1">
      <alignment horizontal="center" vertical="center"/>
      <protection/>
    </xf>
    <xf numFmtId="184" fontId="11" fillId="25" borderId="10" xfId="0" applyNumberFormat="1" applyFont="1" applyFill="1" applyBorder="1" applyAlignment="1">
      <alignment horizontal="center" vertical="center"/>
    </xf>
    <xf numFmtId="0" fontId="11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18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8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85" fontId="12" fillId="0" borderId="10" xfId="0" applyNumberFormat="1" applyFont="1" applyFill="1" applyBorder="1" applyAlignment="1">
      <alignment horizontal="left" vertical="center" wrapText="1"/>
    </xf>
    <xf numFmtId="185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3" fillId="25" borderId="10" xfId="53" applyNumberFormat="1" applyFont="1" applyFill="1" applyBorder="1" applyAlignment="1">
      <alignment horizontal="center" vertical="center"/>
      <protection/>
    </xf>
    <xf numFmtId="49" fontId="13" fillId="25" borderId="10" xfId="53" applyNumberFormat="1" applyFont="1" applyFill="1" applyBorder="1" applyAlignment="1">
      <alignment horizontal="left" vertical="top" wrapText="1"/>
      <protection/>
    </xf>
    <xf numFmtId="49" fontId="13" fillId="25" borderId="10" xfId="53" applyNumberFormat="1" applyFont="1" applyFill="1" applyBorder="1" applyAlignment="1">
      <alignment horizontal="center" vertical="center"/>
      <protection/>
    </xf>
    <xf numFmtId="184" fontId="13" fillId="25" borderId="10" xfId="0" applyNumberFormat="1" applyFont="1" applyFill="1" applyBorder="1" applyAlignment="1">
      <alignment horizontal="center" vertical="center"/>
    </xf>
    <xf numFmtId="0" fontId="13" fillId="26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0" fillId="26" borderId="0" xfId="0" applyFont="1" applyFill="1" applyAlignment="1">
      <alignment/>
    </xf>
    <xf numFmtId="0" fontId="15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79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16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6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/>
    </xf>
    <xf numFmtId="49" fontId="27" fillId="26" borderId="0" xfId="0" applyNumberFormat="1" applyFont="1" applyFill="1" applyAlignment="1">
      <alignment horizontal="center"/>
    </xf>
    <xf numFmtId="49" fontId="27" fillId="26" borderId="0" xfId="0" applyNumberFormat="1" applyFont="1" applyFill="1" applyAlignment="1">
      <alignment horizontal="center" wrapText="1"/>
    </xf>
    <xf numFmtId="184" fontId="12" fillId="26" borderId="0" xfId="0" applyNumberFormat="1" applyFont="1" applyFill="1" applyAlignment="1">
      <alignment horizontal="center"/>
    </xf>
    <xf numFmtId="0" fontId="2" fillId="26" borderId="0" xfId="0" applyFont="1" applyFill="1" applyAlignment="1">
      <alignment/>
    </xf>
    <xf numFmtId="0" fontId="29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horizontal="center"/>
    </xf>
    <xf numFmtId="0" fontId="23" fillId="26" borderId="0" xfId="0" applyFont="1" applyFill="1" applyAlignment="1">
      <alignment horizontal="center" wrapText="1"/>
    </xf>
    <xf numFmtId="0" fontId="29" fillId="27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wrapText="1"/>
    </xf>
    <xf numFmtId="49" fontId="29" fillId="27" borderId="10" xfId="0" applyNumberFormat="1" applyFont="1" applyFill="1" applyBorder="1" applyAlignment="1">
      <alignment horizontal="center" wrapText="1"/>
    </xf>
    <xf numFmtId="184" fontId="29" fillId="27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wrapText="1"/>
    </xf>
    <xf numFmtId="184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vertical="center"/>
    </xf>
    <xf numFmtId="0" fontId="11" fillId="26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wrapText="1"/>
    </xf>
    <xf numFmtId="185" fontId="2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left" vertical="center" wrapText="1"/>
    </xf>
    <xf numFmtId="49" fontId="29" fillId="27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/>
    </xf>
    <xf numFmtId="49" fontId="23" fillId="26" borderId="10" xfId="0" applyNumberFormat="1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center" vertical="center" wrapText="1"/>
    </xf>
    <xf numFmtId="2" fontId="23" fillId="26" borderId="10" xfId="0" applyNumberFormat="1" applyFont="1" applyFill="1" applyBorder="1" applyAlignment="1">
      <alignment horizontal="left" vertical="center" wrapText="1"/>
    </xf>
    <xf numFmtId="0" fontId="23" fillId="26" borderId="10" xfId="0" applyNumberFormat="1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wrapText="1"/>
    </xf>
    <xf numFmtId="0" fontId="27" fillId="26" borderId="10" xfId="0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/>
    </xf>
    <xf numFmtId="0" fontId="81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/>
    </xf>
    <xf numFmtId="184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82" fillId="26" borderId="10" xfId="0" applyFont="1" applyFill="1" applyBorder="1" applyAlignment="1">
      <alignment horizontal="center" vertical="center" wrapText="1"/>
    </xf>
    <xf numFmtId="0" fontId="80" fillId="26" borderId="10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/>
    </xf>
    <xf numFmtId="185" fontId="23" fillId="26" borderId="10" xfId="0" applyNumberFormat="1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184" fontId="29" fillId="27" borderId="10" xfId="61" applyNumberFormat="1" applyFont="1" applyFill="1" applyBorder="1" applyAlignment="1" applyProtection="1">
      <alignment horizontal="center"/>
      <protection locked="0"/>
    </xf>
    <xf numFmtId="0" fontId="29" fillId="25" borderId="10" xfId="0" applyFont="1" applyFill="1" applyBorder="1" applyAlignment="1" quotePrefix="1">
      <alignment horizontal="left" vertical="center" wrapText="1"/>
    </xf>
    <xf numFmtId="0" fontId="36" fillId="0" borderId="10" xfId="0" applyNumberFormat="1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>
      <alignment horizontal="left" vertical="top" wrapText="1"/>
      <protection/>
    </xf>
    <xf numFmtId="49" fontId="12" fillId="26" borderId="10" xfId="0" applyNumberFormat="1" applyFont="1" applyFill="1" applyBorder="1" applyAlignment="1">
      <alignment horizontal="center" vertical="center" wrapText="1"/>
    </xf>
    <xf numFmtId="49" fontId="12" fillId="26" borderId="10" xfId="0" applyNumberFormat="1" applyFont="1" applyFill="1" applyBorder="1" applyAlignment="1">
      <alignment horizontal="left" vertical="center" wrapText="1"/>
    </xf>
    <xf numFmtId="0" fontId="12" fillId="26" borderId="10" xfId="0" applyNumberFormat="1" applyFont="1" applyFill="1" applyBorder="1" applyAlignment="1">
      <alignment horizontal="left" vertical="center" wrapText="1"/>
    </xf>
    <xf numFmtId="49" fontId="12" fillId="26" borderId="10" xfId="0" applyNumberFormat="1" applyFont="1" applyFill="1" applyBorder="1" applyAlignment="1">
      <alignment horizontal="center" vertical="center"/>
    </xf>
    <xf numFmtId="2" fontId="12" fillId="26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11" fillId="26" borderId="10" xfId="0" applyNumberFormat="1" applyFont="1" applyFill="1" applyBorder="1" applyAlignment="1">
      <alignment horizontal="center" vertical="center" wrapText="1"/>
    </xf>
    <xf numFmtId="3" fontId="12" fillId="26" borderId="12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84" fontId="15" fillId="0" borderId="0" xfId="0" applyNumberFormat="1" applyFont="1" applyFill="1" applyAlignment="1">
      <alignment/>
    </xf>
    <xf numFmtId="184" fontId="23" fillId="26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readingOrder="2"/>
    </xf>
    <xf numFmtId="184" fontId="24" fillId="0" borderId="10" xfId="0" applyNumberFormat="1" applyFont="1" applyFill="1" applyBorder="1" applyAlignment="1" applyProtection="1">
      <alignment horizontal="center"/>
      <protection locked="0"/>
    </xf>
    <xf numFmtId="184" fontId="36" fillId="0" borderId="10" xfId="0" applyNumberFormat="1" applyFont="1" applyFill="1" applyBorder="1" applyAlignment="1" applyProtection="1">
      <alignment horizontal="center"/>
      <protection locked="0"/>
    </xf>
    <xf numFmtId="184" fontId="84" fillId="0" borderId="1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184" fontId="85" fillId="0" borderId="10" xfId="0" applyNumberFormat="1" applyFont="1" applyFill="1" applyBorder="1" applyAlignment="1" applyProtection="1">
      <alignment horizontal="center"/>
      <protection locked="0"/>
    </xf>
    <xf numFmtId="184" fontId="86" fillId="0" borderId="10" xfId="0" applyNumberFormat="1" applyFont="1" applyFill="1" applyBorder="1" applyAlignment="1" applyProtection="1">
      <alignment horizontal="center"/>
      <protection locked="0"/>
    </xf>
    <xf numFmtId="184" fontId="23" fillId="26" borderId="10" xfId="0" applyNumberFormat="1" applyFont="1" applyFill="1" applyBorder="1" applyAlignment="1" applyProtection="1">
      <alignment horizontal="center"/>
      <protection locked="0"/>
    </xf>
    <xf numFmtId="184" fontId="13" fillId="0" borderId="0" xfId="0" applyNumberFormat="1" applyFont="1" applyFill="1" applyBorder="1" applyAlignment="1">
      <alignment horizontal="left" vertical="center"/>
    </xf>
    <xf numFmtId="0" fontId="87" fillId="28" borderId="0" xfId="0" applyFont="1" applyFill="1" applyBorder="1" applyAlignment="1">
      <alignment horizontal="center" vertical="center"/>
    </xf>
    <xf numFmtId="0" fontId="88" fillId="28" borderId="0" xfId="0" applyFont="1" applyFill="1" applyBorder="1" applyAlignment="1">
      <alignment/>
    </xf>
    <xf numFmtId="49" fontId="88" fillId="28" borderId="0" xfId="0" applyNumberFormat="1" applyFont="1" applyFill="1" applyBorder="1" applyAlignment="1">
      <alignment horizontal="center"/>
    </xf>
    <xf numFmtId="49" fontId="89" fillId="28" borderId="0" xfId="0" applyNumberFormat="1" applyFont="1" applyFill="1" applyBorder="1" applyAlignment="1">
      <alignment horizontal="center"/>
    </xf>
    <xf numFmtId="49" fontId="88" fillId="28" borderId="0" xfId="0" applyNumberFormat="1" applyFont="1" applyFill="1" applyBorder="1" applyAlignment="1">
      <alignment horizontal="center" wrapText="1"/>
    </xf>
    <xf numFmtId="184" fontId="89" fillId="28" borderId="0" xfId="0" applyNumberFormat="1" applyFont="1" applyFill="1" applyBorder="1" applyAlignment="1">
      <alignment horizontal="center"/>
    </xf>
    <xf numFmtId="0" fontId="90" fillId="28" borderId="0" xfId="0" applyFont="1" applyFill="1" applyBorder="1" applyAlignment="1">
      <alignment/>
    </xf>
    <xf numFmtId="0" fontId="91" fillId="28" borderId="0" xfId="0" applyFont="1" applyFill="1" applyBorder="1" applyAlignment="1">
      <alignment/>
    </xf>
    <xf numFmtId="184" fontId="92" fillId="28" borderId="0" xfId="0" applyNumberFormat="1" applyFont="1" applyFill="1" applyBorder="1" applyAlignment="1">
      <alignment horizontal="center"/>
    </xf>
    <xf numFmtId="0" fontId="91" fillId="28" borderId="0" xfId="0" applyFont="1" applyFill="1" applyBorder="1" applyAlignment="1">
      <alignment horizontal="center" vertical="center"/>
    </xf>
    <xf numFmtId="49" fontId="91" fillId="28" borderId="0" xfId="0" applyNumberFormat="1" applyFont="1" applyFill="1" applyBorder="1" applyAlignment="1">
      <alignment horizontal="center"/>
    </xf>
    <xf numFmtId="49" fontId="91" fillId="28" borderId="0" xfId="0" applyNumberFormat="1" applyFont="1" applyFill="1" applyBorder="1" applyAlignment="1">
      <alignment horizontal="center" wrapText="1"/>
    </xf>
    <xf numFmtId="186" fontId="93" fillId="28" borderId="0" xfId="0" applyNumberFormat="1" applyFont="1" applyFill="1" applyBorder="1" applyAlignment="1">
      <alignment horizontal="center"/>
    </xf>
    <xf numFmtId="184" fontId="90" fillId="28" borderId="0" xfId="0" applyNumberFormat="1" applyFont="1" applyFill="1" applyBorder="1" applyAlignment="1">
      <alignment horizontal="center"/>
    </xf>
    <xf numFmtId="0" fontId="24" fillId="26" borderId="10" xfId="0" applyNumberFormat="1" applyFont="1" applyFill="1" applyBorder="1" applyAlignment="1">
      <alignment horizontal="left" vertical="center" wrapText="1"/>
    </xf>
    <xf numFmtId="49" fontId="24" fillId="26" borderId="10" xfId="0" applyNumberFormat="1" applyFont="1" applyFill="1" applyBorder="1" applyAlignment="1">
      <alignment horizontal="center"/>
    </xf>
    <xf numFmtId="49" fontId="24" fillId="26" borderId="10" xfId="0" applyNumberFormat="1" applyFont="1" applyFill="1" applyBorder="1" applyAlignment="1">
      <alignment horizontal="center" wrapText="1"/>
    </xf>
    <xf numFmtId="184" fontId="24" fillId="26" borderId="10" xfId="0" applyNumberFormat="1" applyFont="1" applyFill="1" applyBorder="1" applyAlignment="1" applyProtection="1">
      <alignment horizontal="center"/>
      <protection locked="0"/>
    </xf>
    <xf numFmtId="0" fontId="29" fillId="27" borderId="10" xfId="0" applyFont="1" applyFill="1" applyBorder="1" applyAlignment="1">
      <alignment horizontal="left" wrapText="1"/>
    </xf>
    <xf numFmtId="49" fontId="28" fillId="26" borderId="0" xfId="43" applyNumberFormat="1" applyFont="1" applyFill="1" applyAlignment="1">
      <alignment horizontal="center" wrapText="1"/>
    </xf>
    <xf numFmtId="184" fontId="29" fillId="26" borderId="1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left" wrapText="1"/>
    </xf>
    <xf numFmtId="184" fontId="93" fillId="28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4010025</xdr:colOff>
      <xdr:row>0</xdr:row>
      <xdr:rowOff>28575</xdr:rowOff>
    </xdr:from>
    <xdr:to>
      <xdr:col>7</xdr:col>
      <xdr:colOff>1581150</xdr:colOff>
      <xdr:row>6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467225" y="38100"/>
          <a:ext cx="1130617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к  муниципальному нормативному правовому акту от 28 апреля 2022   № 31 -НПА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Елизовского  городского поселения от 23.12.2021 № 60»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«Приложение 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к   муниципальному нормативному правовому акту от  23 декабря 2021 года №10-НПА 
«О бюджете Елизовского городского поселения на 2022 год и плановый период 2023-2024 годов», принятому Решением Собрания депутатов Елизовского городского поселения от 23 декабря  2021 года  № 60»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3667125</xdr:colOff>
      <xdr:row>1</xdr:row>
      <xdr:rowOff>76200</xdr:rowOff>
    </xdr:from>
    <xdr:to>
      <xdr:col>8</xdr:col>
      <xdr:colOff>57150</xdr:colOff>
      <xdr:row>4</xdr:row>
      <xdr:rowOff>1562100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143375" y="266700"/>
          <a:ext cx="88106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10  
к  муниципальному нормативному правовому акту от 28 апреля 2022   № 31 -НПА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Елизовского  городского поселения от 23.12.2021 № 60»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«Приложение 5¹ 
к   муниципальному нормативному правовому акту от  23 декабря 2021 года №10-НПА 
«О бюджете Елизовского городского поселения на 2022 год и плановый период 2023-2024 годов», принятому Решением Собрания депутатов Елизовского городского поселения от 23 декабря  2021 года  № 60»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B5~1\AppData\Local\Temp\Rar$DIa5972.45148\&#1055;&#1088;&#1080;&#1083;&#1086;&#1078;&#1077;&#1085;&#1080;&#1077;%203%20&#1044;&#1086;&#1093;&#1086;&#1076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02">
          <cell r="C102">
            <v>35526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356"/>
  <sheetViews>
    <sheetView showGridLines="0" tabSelected="1" zoomScale="60" zoomScaleNormal="60" zoomScaleSheetLayoutView="80" zoomScalePageLayoutView="60" workbookViewId="0" topLeftCell="A1">
      <selection activeCell="B188" sqref="B188"/>
    </sheetView>
  </sheetViews>
  <sheetFormatPr defaultColWidth="9.25390625" defaultRowHeight="12.75"/>
  <cols>
    <col min="1" max="1" width="6.00390625" style="71" customWidth="1"/>
    <col min="2" max="2" width="115.625" style="72" customWidth="1"/>
    <col min="3" max="3" width="6.75390625" style="73" customWidth="1"/>
    <col min="4" max="4" width="9.00390625" style="73" customWidth="1"/>
    <col min="5" max="5" width="16.75390625" style="74" customWidth="1"/>
    <col min="6" max="6" width="10.75390625" style="73" customWidth="1"/>
    <col min="7" max="8" width="21.375" style="75" customWidth="1"/>
    <col min="9" max="9" width="14.25390625" style="76" customWidth="1"/>
    <col min="10" max="10" width="14.625" style="76" customWidth="1"/>
    <col min="11" max="16384" width="9.25390625" style="76" customWidth="1"/>
  </cols>
  <sheetData>
    <row r="5" ht="104.25" customHeight="1"/>
    <row r="6" ht="15" customHeight="1"/>
    <row r="7" spans="1:9" ht="27" customHeight="1">
      <c r="A7" s="178" t="s">
        <v>324</v>
      </c>
      <c r="B7" s="178"/>
      <c r="C7" s="178"/>
      <c r="D7" s="178"/>
      <c r="E7" s="178"/>
      <c r="F7" s="178"/>
      <c r="G7" s="178"/>
      <c r="H7" s="178"/>
      <c r="I7" s="64"/>
    </row>
    <row r="8" spans="1:9" ht="15.75">
      <c r="A8" s="77"/>
      <c r="B8" s="67"/>
      <c r="C8" s="78"/>
      <c r="D8" s="78"/>
      <c r="E8" s="79"/>
      <c r="F8" s="78"/>
      <c r="G8" s="147"/>
      <c r="H8" s="147" t="s">
        <v>337</v>
      </c>
      <c r="I8" s="64"/>
    </row>
    <row r="9" spans="1:9" s="48" customFormat="1" ht="15.75" customHeight="1">
      <c r="A9" s="180" t="s">
        <v>0</v>
      </c>
      <c r="B9" s="180" t="s">
        <v>1</v>
      </c>
      <c r="C9" s="180" t="s">
        <v>265</v>
      </c>
      <c r="D9" s="180"/>
      <c r="E9" s="180"/>
      <c r="F9" s="180"/>
      <c r="G9" s="179" t="s">
        <v>325</v>
      </c>
      <c r="H9" s="179" t="s">
        <v>326</v>
      </c>
      <c r="I9" s="93"/>
    </row>
    <row r="10" spans="1:9" s="48" customFormat="1" ht="47.25">
      <c r="A10" s="180"/>
      <c r="B10" s="180"/>
      <c r="C10" s="143" t="s">
        <v>2</v>
      </c>
      <c r="D10" s="143" t="s">
        <v>3</v>
      </c>
      <c r="E10" s="143" t="s">
        <v>4</v>
      </c>
      <c r="F10" s="143" t="s">
        <v>184</v>
      </c>
      <c r="G10" s="179"/>
      <c r="H10" s="179"/>
      <c r="I10" s="93"/>
    </row>
    <row r="11" spans="1:8" s="49" customFormat="1" ht="15.75">
      <c r="A11" s="80">
        <v>1</v>
      </c>
      <c r="B11" s="81" t="s">
        <v>5</v>
      </c>
      <c r="C11" s="82" t="s">
        <v>6</v>
      </c>
      <c r="D11" s="82"/>
      <c r="E11" s="82"/>
      <c r="F11" s="82"/>
      <c r="G11" s="83">
        <f>G12</f>
        <v>27169.257000000005</v>
      </c>
      <c r="H11" s="83">
        <f>H12</f>
        <v>27371.093</v>
      </c>
    </row>
    <row r="12" spans="1:8" s="50" customFormat="1" ht="15.75">
      <c r="A12" s="84"/>
      <c r="B12" s="85" t="s">
        <v>7</v>
      </c>
      <c r="C12" s="86" t="s">
        <v>6</v>
      </c>
      <c r="D12" s="86" t="s">
        <v>8</v>
      </c>
      <c r="E12" s="87"/>
      <c r="F12" s="86"/>
      <c r="G12" s="88">
        <f>G13+G17</f>
        <v>27169.257000000005</v>
      </c>
      <c r="H12" s="88">
        <f>H13+H17</f>
        <v>27371.093</v>
      </c>
    </row>
    <row r="13" spans="1:8" s="50" customFormat="1" ht="31.5">
      <c r="A13" s="84"/>
      <c r="B13" s="85" t="s">
        <v>9</v>
      </c>
      <c r="C13" s="86" t="s">
        <v>6</v>
      </c>
      <c r="D13" s="86" t="s">
        <v>10</v>
      </c>
      <c r="E13" s="87"/>
      <c r="F13" s="86"/>
      <c r="G13" s="88">
        <f aca="true" t="shared" si="0" ref="G13:H15">G14</f>
        <v>3969.42</v>
      </c>
      <c r="H13" s="88">
        <f t="shared" si="0"/>
        <v>3973.809</v>
      </c>
    </row>
    <row r="14" spans="1:8" s="50" customFormat="1" ht="15.75">
      <c r="A14" s="84"/>
      <c r="B14" s="85" t="s">
        <v>11</v>
      </c>
      <c r="C14" s="86" t="s">
        <v>6</v>
      </c>
      <c r="D14" s="86" t="s">
        <v>10</v>
      </c>
      <c r="E14" s="87" t="s">
        <v>12</v>
      </c>
      <c r="F14" s="86"/>
      <c r="G14" s="88">
        <f t="shared" si="0"/>
        <v>3969.42</v>
      </c>
      <c r="H14" s="88">
        <f t="shared" si="0"/>
        <v>3973.809</v>
      </c>
    </row>
    <row r="15" spans="1:8" s="50" customFormat="1" ht="15.75">
      <c r="A15" s="84"/>
      <c r="B15" s="85" t="s">
        <v>13</v>
      </c>
      <c r="C15" s="86" t="s">
        <v>6</v>
      </c>
      <c r="D15" s="86" t="s">
        <v>10</v>
      </c>
      <c r="E15" s="87" t="s">
        <v>14</v>
      </c>
      <c r="F15" s="86"/>
      <c r="G15" s="88">
        <f t="shared" si="0"/>
        <v>3969.42</v>
      </c>
      <c r="H15" s="88">
        <f t="shared" si="0"/>
        <v>3973.809</v>
      </c>
    </row>
    <row r="16" spans="1:8" s="50" customFormat="1" ht="47.25">
      <c r="A16" s="84"/>
      <c r="B16" s="85" t="s">
        <v>15</v>
      </c>
      <c r="C16" s="86" t="s">
        <v>6</v>
      </c>
      <c r="D16" s="86" t="s">
        <v>10</v>
      </c>
      <c r="E16" s="87" t="s">
        <v>14</v>
      </c>
      <c r="F16" s="86" t="s">
        <v>16</v>
      </c>
      <c r="G16" s="88">
        <v>3969.42</v>
      </c>
      <c r="H16" s="88">
        <v>3973.809</v>
      </c>
    </row>
    <row r="17" spans="1:8" s="50" customFormat="1" ht="31.5">
      <c r="A17" s="84"/>
      <c r="B17" s="89" t="s">
        <v>17</v>
      </c>
      <c r="C17" s="86" t="s">
        <v>6</v>
      </c>
      <c r="D17" s="86" t="s">
        <v>18</v>
      </c>
      <c r="E17" s="87" t="s">
        <v>19</v>
      </c>
      <c r="F17" s="86" t="s">
        <v>19</v>
      </c>
      <c r="G17" s="88">
        <f>G18</f>
        <v>23199.837000000003</v>
      </c>
      <c r="H17" s="88">
        <f>H18</f>
        <v>23397.284</v>
      </c>
    </row>
    <row r="18" spans="1:8" s="50" customFormat="1" ht="15.75">
      <c r="A18" s="84"/>
      <c r="B18" s="85" t="s">
        <v>11</v>
      </c>
      <c r="C18" s="86" t="s">
        <v>6</v>
      </c>
      <c r="D18" s="86" t="s">
        <v>18</v>
      </c>
      <c r="E18" s="87" t="s">
        <v>12</v>
      </c>
      <c r="F18" s="86"/>
      <c r="G18" s="88">
        <f>G19+G23</f>
        <v>23199.837000000003</v>
      </c>
      <c r="H18" s="88">
        <f>H19+H23</f>
        <v>23397.284</v>
      </c>
    </row>
    <row r="19" spans="1:8" s="50" customFormat="1" ht="31.5">
      <c r="A19" s="84"/>
      <c r="B19" s="89" t="s">
        <v>20</v>
      </c>
      <c r="C19" s="86" t="s">
        <v>6</v>
      </c>
      <c r="D19" s="86" t="s">
        <v>18</v>
      </c>
      <c r="E19" s="87" t="s">
        <v>21</v>
      </c>
      <c r="F19" s="86"/>
      <c r="G19" s="88">
        <f>G20+G21+G22</f>
        <v>20034.442000000003</v>
      </c>
      <c r="H19" s="88">
        <f>H20+H21+H22</f>
        <v>20227.5</v>
      </c>
    </row>
    <row r="20" spans="1:8" s="50" customFormat="1" ht="47.25">
      <c r="A20" s="84"/>
      <c r="B20" s="85" t="s">
        <v>15</v>
      </c>
      <c r="C20" s="86" t="s">
        <v>6</v>
      </c>
      <c r="D20" s="86" t="s">
        <v>18</v>
      </c>
      <c r="E20" s="87" t="s">
        <v>21</v>
      </c>
      <c r="F20" s="86" t="s">
        <v>16</v>
      </c>
      <c r="G20" s="88">
        <v>15766.337</v>
      </c>
      <c r="H20" s="88">
        <v>15789.029</v>
      </c>
    </row>
    <row r="21" spans="1:8" s="50" customFormat="1" ht="15.75">
      <c r="A21" s="84"/>
      <c r="B21" s="85" t="s">
        <v>22</v>
      </c>
      <c r="C21" s="86" t="s">
        <v>6</v>
      </c>
      <c r="D21" s="86" t="s">
        <v>18</v>
      </c>
      <c r="E21" s="87" t="s">
        <v>21</v>
      </c>
      <c r="F21" s="86" t="s">
        <v>23</v>
      </c>
      <c r="G21" s="88">
        <v>4259.135</v>
      </c>
      <c r="H21" s="88">
        <v>4429.501</v>
      </c>
    </row>
    <row r="22" spans="1:8" s="50" customFormat="1" ht="15.75">
      <c r="A22" s="84"/>
      <c r="B22" s="85" t="s">
        <v>24</v>
      </c>
      <c r="C22" s="86" t="s">
        <v>6</v>
      </c>
      <c r="D22" s="86" t="s">
        <v>18</v>
      </c>
      <c r="E22" s="87" t="s">
        <v>21</v>
      </c>
      <c r="F22" s="86" t="s">
        <v>25</v>
      </c>
      <c r="G22" s="88">
        <v>8.97</v>
      </c>
      <c r="H22" s="88">
        <v>8.97</v>
      </c>
    </row>
    <row r="23" spans="1:8" s="50" customFormat="1" ht="15.75">
      <c r="A23" s="84"/>
      <c r="B23" s="85" t="s">
        <v>26</v>
      </c>
      <c r="C23" s="86" t="s">
        <v>6</v>
      </c>
      <c r="D23" s="86" t="s">
        <v>18</v>
      </c>
      <c r="E23" s="87" t="s">
        <v>27</v>
      </c>
      <c r="F23" s="86"/>
      <c r="G23" s="88">
        <f>G24</f>
        <v>3165.395</v>
      </c>
      <c r="H23" s="88">
        <f>H24</f>
        <v>3169.784</v>
      </c>
    </row>
    <row r="24" spans="1:8" s="50" customFormat="1" ht="47.25">
      <c r="A24" s="84"/>
      <c r="B24" s="85" t="s">
        <v>15</v>
      </c>
      <c r="C24" s="86" t="s">
        <v>6</v>
      </c>
      <c r="D24" s="86" t="s">
        <v>18</v>
      </c>
      <c r="E24" s="87" t="s">
        <v>27</v>
      </c>
      <c r="F24" s="86" t="s">
        <v>16</v>
      </c>
      <c r="G24" s="88">
        <v>3165.395</v>
      </c>
      <c r="H24" s="88">
        <v>3169.784</v>
      </c>
    </row>
    <row r="25" spans="1:8" s="51" customFormat="1" ht="15.75">
      <c r="A25" s="80">
        <v>2</v>
      </c>
      <c r="B25" s="130" t="s">
        <v>28</v>
      </c>
      <c r="C25" s="82" t="s">
        <v>29</v>
      </c>
      <c r="D25" s="82"/>
      <c r="E25" s="82"/>
      <c r="F25" s="82"/>
      <c r="G25" s="83">
        <f aca="true" t="shared" si="1" ref="G25:H27">G26</f>
        <v>22954.94847</v>
      </c>
      <c r="H25" s="83">
        <f t="shared" si="1"/>
        <v>22955.80043</v>
      </c>
    </row>
    <row r="26" spans="1:9" s="52" customFormat="1" ht="19.5" customHeight="1">
      <c r="A26" s="90"/>
      <c r="B26" s="85" t="s">
        <v>7</v>
      </c>
      <c r="C26" s="86" t="s">
        <v>29</v>
      </c>
      <c r="D26" s="86" t="s">
        <v>8</v>
      </c>
      <c r="E26" s="87"/>
      <c r="F26" s="86"/>
      <c r="G26" s="88">
        <f t="shared" si="1"/>
        <v>22954.94847</v>
      </c>
      <c r="H26" s="88">
        <f t="shared" si="1"/>
        <v>22955.80043</v>
      </c>
      <c r="I26" s="51"/>
    </row>
    <row r="27" spans="1:9" s="52" customFormat="1" ht="31.5">
      <c r="A27" s="90"/>
      <c r="B27" s="89" t="s">
        <v>30</v>
      </c>
      <c r="C27" s="86" t="s">
        <v>29</v>
      </c>
      <c r="D27" s="86" t="s">
        <v>31</v>
      </c>
      <c r="E27" s="87" t="s">
        <v>19</v>
      </c>
      <c r="F27" s="86" t="s">
        <v>19</v>
      </c>
      <c r="G27" s="88">
        <f t="shared" si="1"/>
        <v>22954.94847</v>
      </c>
      <c r="H27" s="88">
        <f t="shared" si="1"/>
        <v>22955.80043</v>
      </c>
      <c r="I27" s="51"/>
    </row>
    <row r="28" spans="1:9" s="52" customFormat="1" ht="15.75">
      <c r="A28" s="90"/>
      <c r="B28" s="85" t="s">
        <v>11</v>
      </c>
      <c r="C28" s="86" t="s">
        <v>29</v>
      </c>
      <c r="D28" s="86" t="s">
        <v>31</v>
      </c>
      <c r="E28" s="87" t="s">
        <v>12</v>
      </c>
      <c r="F28" s="86"/>
      <c r="G28" s="88">
        <f>G29+G33</f>
        <v>22954.94847</v>
      </c>
      <c r="H28" s="88">
        <f>H29+H33</f>
        <v>22955.80043</v>
      </c>
      <c r="I28" s="51"/>
    </row>
    <row r="29" spans="1:9" s="52" customFormat="1" ht="31.5">
      <c r="A29" s="90"/>
      <c r="B29" s="85" t="s">
        <v>20</v>
      </c>
      <c r="C29" s="86" t="s">
        <v>29</v>
      </c>
      <c r="D29" s="86" t="s">
        <v>31</v>
      </c>
      <c r="E29" s="87" t="s">
        <v>21</v>
      </c>
      <c r="F29" s="86"/>
      <c r="G29" s="88">
        <f>G30+G31+G32</f>
        <v>16374.86356</v>
      </c>
      <c r="H29" s="88">
        <f>H30+H31+H32</f>
        <v>16229.97123</v>
      </c>
      <c r="I29" s="51"/>
    </row>
    <row r="30" spans="1:9" s="53" customFormat="1" ht="47.25">
      <c r="A30" s="90"/>
      <c r="B30" s="85" t="s">
        <v>15</v>
      </c>
      <c r="C30" s="86" t="s">
        <v>29</v>
      </c>
      <c r="D30" s="86" t="s">
        <v>31</v>
      </c>
      <c r="E30" s="87" t="s">
        <v>21</v>
      </c>
      <c r="F30" s="86" t="s">
        <v>16</v>
      </c>
      <c r="G30" s="88">
        <v>12932.79997</v>
      </c>
      <c r="H30" s="88">
        <v>12632.79997</v>
      </c>
      <c r="I30" s="51"/>
    </row>
    <row r="31" spans="1:9" s="53" customFormat="1" ht="15.75">
      <c r="A31" s="90"/>
      <c r="B31" s="85" t="s">
        <v>22</v>
      </c>
      <c r="C31" s="86" t="s">
        <v>29</v>
      </c>
      <c r="D31" s="86" t="s">
        <v>31</v>
      </c>
      <c r="E31" s="87" t="s">
        <v>21</v>
      </c>
      <c r="F31" s="86" t="s">
        <v>23</v>
      </c>
      <c r="G31" s="88">
        <v>3386.82359</v>
      </c>
      <c r="H31" s="88">
        <v>3541.93126</v>
      </c>
      <c r="I31" s="51"/>
    </row>
    <row r="32" spans="1:9" s="52" customFormat="1" ht="15.75">
      <c r="A32" s="90"/>
      <c r="B32" s="85" t="s">
        <v>24</v>
      </c>
      <c r="C32" s="86" t="s">
        <v>29</v>
      </c>
      <c r="D32" s="86" t="s">
        <v>31</v>
      </c>
      <c r="E32" s="87" t="s">
        <v>21</v>
      </c>
      <c r="F32" s="86" t="s">
        <v>25</v>
      </c>
      <c r="G32" s="88">
        <v>55.24</v>
      </c>
      <c r="H32" s="88">
        <v>55.24</v>
      </c>
      <c r="I32" s="51"/>
    </row>
    <row r="33" spans="1:9" s="52" customFormat="1" ht="31.5">
      <c r="A33" s="90"/>
      <c r="B33" s="89" t="s">
        <v>32</v>
      </c>
      <c r="C33" s="86" t="s">
        <v>29</v>
      </c>
      <c r="D33" s="86" t="s">
        <v>31</v>
      </c>
      <c r="E33" s="87" t="s">
        <v>33</v>
      </c>
      <c r="F33" s="86"/>
      <c r="G33" s="88">
        <f>G34+G35</f>
        <v>6580.08491</v>
      </c>
      <c r="H33" s="88">
        <f>H34+H35</f>
        <v>6725.8292</v>
      </c>
      <c r="I33" s="51"/>
    </row>
    <row r="34" spans="1:9" s="53" customFormat="1" ht="47.25">
      <c r="A34" s="90"/>
      <c r="B34" s="85" t="s">
        <v>15</v>
      </c>
      <c r="C34" s="86" t="s">
        <v>29</v>
      </c>
      <c r="D34" s="86" t="s">
        <v>31</v>
      </c>
      <c r="E34" s="87" t="s">
        <v>33</v>
      </c>
      <c r="F34" s="86" t="s">
        <v>16</v>
      </c>
      <c r="G34" s="88">
        <v>6525.39755</v>
      </c>
      <c r="H34" s="88">
        <v>6668.95435</v>
      </c>
      <c r="I34" s="51"/>
    </row>
    <row r="35" spans="1:9" s="53" customFormat="1" ht="15.75">
      <c r="A35" s="90"/>
      <c r="B35" s="85" t="s">
        <v>22</v>
      </c>
      <c r="C35" s="86" t="s">
        <v>29</v>
      </c>
      <c r="D35" s="86" t="s">
        <v>31</v>
      </c>
      <c r="E35" s="87" t="s">
        <v>33</v>
      </c>
      <c r="F35" s="86" t="s">
        <v>23</v>
      </c>
      <c r="G35" s="88">
        <v>54.68736</v>
      </c>
      <c r="H35" s="88">
        <v>56.87485</v>
      </c>
      <c r="I35" s="51"/>
    </row>
    <row r="36" spans="1:9" s="52" customFormat="1" ht="15.75">
      <c r="A36" s="80">
        <v>3</v>
      </c>
      <c r="B36" s="81" t="s">
        <v>34</v>
      </c>
      <c r="C36" s="82" t="s">
        <v>35</v>
      </c>
      <c r="D36" s="82"/>
      <c r="E36" s="82"/>
      <c r="F36" s="82"/>
      <c r="G36" s="83">
        <f>G37</f>
        <v>18000.64655</v>
      </c>
      <c r="H36" s="83">
        <f>H37</f>
        <v>18765.593549999998</v>
      </c>
      <c r="I36" s="51"/>
    </row>
    <row r="37" spans="1:8" s="50" customFormat="1" ht="15.75">
      <c r="A37" s="90"/>
      <c r="B37" s="85" t="s">
        <v>7</v>
      </c>
      <c r="C37" s="86" t="s">
        <v>35</v>
      </c>
      <c r="D37" s="86" t="s">
        <v>8</v>
      </c>
      <c r="E37" s="87"/>
      <c r="F37" s="86"/>
      <c r="G37" s="88">
        <f>G38+G47+G51</f>
        <v>18000.64655</v>
      </c>
      <c r="H37" s="88">
        <f>H38+H47+H51</f>
        <v>18765.593549999998</v>
      </c>
    </row>
    <row r="38" spans="1:8" s="50" customFormat="1" ht="31.5">
      <c r="A38" s="90"/>
      <c r="B38" s="85" t="s">
        <v>36</v>
      </c>
      <c r="C38" s="86" t="s">
        <v>35</v>
      </c>
      <c r="D38" s="86" t="s">
        <v>37</v>
      </c>
      <c r="E38" s="87" t="s">
        <v>19</v>
      </c>
      <c r="F38" s="86" t="s">
        <v>19</v>
      </c>
      <c r="G38" s="88">
        <f>G39</f>
        <v>7742.69455</v>
      </c>
      <c r="H38" s="88">
        <f>H39</f>
        <v>8229.965549999999</v>
      </c>
    </row>
    <row r="39" spans="1:8" s="50" customFormat="1" ht="15.75">
      <c r="A39" s="90"/>
      <c r="B39" s="85" t="s">
        <v>11</v>
      </c>
      <c r="C39" s="86" t="s">
        <v>35</v>
      </c>
      <c r="D39" s="86" t="s">
        <v>37</v>
      </c>
      <c r="E39" s="87" t="s">
        <v>12</v>
      </c>
      <c r="F39" s="86"/>
      <c r="G39" s="88">
        <f>G40+G44</f>
        <v>7742.69455</v>
      </c>
      <c r="H39" s="88">
        <f>H40+H44</f>
        <v>8229.965549999999</v>
      </c>
    </row>
    <row r="40" spans="1:8" s="50" customFormat="1" ht="31.5">
      <c r="A40" s="90"/>
      <c r="B40" s="85" t="s">
        <v>20</v>
      </c>
      <c r="C40" s="86" t="s">
        <v>35</v>
      </c>
      <c r="D40" s="86" t="s">
        <v>37</v>
      </c>
      <c r="E40" s="87" t="s">
        <v>21</v>
      </c>
      <c r="F40" s="86"/>
      <c r="G40" s="88">
        <f>G41+G42+G43</f>
        <v>3676.1736199999996</v>
      </c>
      <c r="H40" s="88">
        <f>H41+H42+H43</f>
        <v>4000.9266199999997</v>
      </c>
    </row>
    <row r="41" spans="1:8" s="50" customFormat="1" ht="47.25">
      <c r="A41" s="90"/>
      <c r="B41" s="85" t="s">
        <v>15</v>
      </c>
      <c r="C41" s="86" t="s">
        <v>35</v>
      </c>
      <c r="D41" s="86" t="s">
        <v>37</v>
      </c>
      <c r="E41" s="87" t="s">
        <v>21</v>
      </c>
      <c r="F41" s="86" t="s">
        <v>16</v>
      </c>
      <c r="G41" s="88">
        <v>3184.65962</v>
      </c>
      <c r="H41" s="88">
        <v>3509.13962</v>
      </c>
    </row>
    <row r="42" spans="1:9" s="50" customFormat="1" ht="15.75">
      <c r="A42" s="90"/>
      <c r="B42" s="85" t="s">
        <v>22</v>
      </c>
      <c r="C42" s="86" t="s">
        <v>35</v>
      </c>
      <c r="D42" s="86" t="s">
        <v>37</v>
      </c>
      <c r="E42" s="87" t="s">
        <v>21</v>
      </c>
      <c r="F42" s="86" t="s">
        <v>23</v>
      </c>
      <c r="G42" s="88">
        <v>362.814</v>
      </c>
      <c r="H42" s="88">
        <v>363.087</v>
      </c>
      <c r="I42" s="146"/>
    </row>
    <row r="43" spans="1:8" s="50" customFormat="1" ht="15.75">
      <c r="A43" s="90"/>
      <c r="B43" s="85" t="s">
        <v>24</v>
      </c>
      <c r="C43" s="86" t="s">
        <v>35</v>
      </c>
      <c r="D43" s="86" t="s">
        <v>37</v>
      </c>
      <c r="E43" s="87" t="s">
        <v>21</v>
      </c>
      <c r="F43" s="86" t="s">
        <v>25</v>
      </c>
      <c r="G43" s="88">
        <v>128.7</v>
      </c>
      <c r="H43" s="88">
        <v>128.7</v>
      </c>
    </row>
    <row r="44" spans="1:8" s="50" customFormat="1" ht="15.75">
      <c r="A44" s="90"/>
      <c r="B44" s="85" t="s">
        <v>38</v>
      </c>
      <c r="C44" s="86" t="s">
        <v>35</v>
      </c>
      <c r="D44" s="86" t="s">
        <v>37</v>
      </c>
      <c r="E44" s="87" t="s">
        <v>39</v>
      </c>
      <c r="F44" s="86"/>
      <c r="G44" s="88">
        <f>G45+G46</f>
        <v>4066.52093</v>
      </c>
      <c r="H44" s="88">
        <f>H45+H46</f>
        <v>4229.03893</v>
      </c>
    </row>
    <row r="45" spans="1:8" s="50" customFormat="1" ht="47.25">
      <c r="A45" s="90"/>
      <c r="B45" s="85" t="s">
        <v>15</v>
      </c>
      <c r="C45" s="86" t="s">
        <v>35</v>
      </c>
      <c r="D45" s="86" t="s">
        <v>37</v>
      </c>
      <c r="E45" s="87" t="s">
        <v>39</v>
      </c>
      <c r="F45" s="86" t="s">
        <v>16</v>
      </c>
      <c r="G45" s="88">
        <v>3989.59893</v>
      </c>
      <c r="H45" s="88">
        <v>4151.83893</v>
      </c>
    </row>
    <row r="46" spans="1:8" s="50" customFormat="1" ht="15.75">
      <c r="A46" s="90"/>
      <c r="B46" s="85" t="s">
        <v>22</v>
      </c>
      <c r="C46" s="86" t="s">
        <v>35</v>
      </c>
      <c r="D46" s="86" t="s">
        <v>37</v>
      </c>
      <c r="E46" s="87" t="s">
        <v>39</v>
      </c>
      <c r="F46" s="86" t="s">
        <v>23</v>
      </c>
      <c r="G46" s="88">
        <v>76.922</v>
      </c>
      <c r="H46" s="88">
        <v>77.2</v>
      </c>
    </row>
    <row r="47" spans="1:8" s="50" customFormat="1" ht="15.75">
      <c r="A47" s="90"/>
      <c r="B47" s="91" t="s">
        <v>40</v>
      </c>
      <c r="C47" s="86" t="s">
        <v>35</v>
      </c>
      <c r="D47" s="86" t="s">
        <v>41</v>
      </c>
      <c r="E47" s="87"/>
      <c r="F47" s="86"/>
      <c r="G47" s="88">
        <f aca="true" t="shared" si="2" ref="G47:H49">G48</f>
        <v>400</v>
      </c>
      <c r="H47" s="88">
        <f t="shared" si="2"/>
        <v>400</v>
      </c>
    </row>
    <row r="48" spans="1:8" s="50" customFormat="1" ht="15.75">
      <c r="A48" s="90"/>
      <c r="B48" s="85" t="s">
        <v>11</v>
      </c>
      <c r="C48" s="86" t="s">
        <v>35</v>
      </c>
      <c r="D48" s="86" t="s">
        <v>41</v>
      </c>
      <c r="E48" s="87" t="s">
        <v>12</v>
      </c>
      <c r="F48" s="86"/>
      <c r="G48" s="88">
        <f t="shared" si="2"/>
        <v>400</v>
      </c>
      <c r="H48" s="88">
        <f t="shared" si="2"/>
        <v>400</v>
      </c>
    </row>
    <row r="49" spans="1:8" s="54" customFormat="1" ht="15.75">
      <c r="A49" s="90"/>
      <c r="B49" s="89" t="s">
        <v>42</v>
      </c>
      <c r="C49" s="86" t="s">
        <v>35</v>
      </c>
      <c r="D49" s="86" t="s">
        <v>41</v>
      </c>
      <c r="E49" s="87" t="s">
        <v>43</v>
      </c>
      <c r="F49" s="86"/>
      <c r="G49" s="88">
        <f t="shared" si="2"/>
        <v>400</v>
      </c>
      <c r="H49" s="88">
        <f t="shared" si="2"/>
        <v>400</v>
      </c>
    </row>
    <row r="50" spans="1:8" s="55" customFormat="1" ht="15.75">
      <c r="A50" s="90"/>
      <c r="B50" s="85" t="s">
        <v>24</v>
      </c>
      <c r="C50" s="86" t="s">
        <v>35</v>
      </c>
      <c r="D50" s="86" t="s">
        <v>41</v>
      </c>
      <c r="E50" s="87" t="s">
        <v>43</v>
      </c>
      <c r="F50" s="86" t="s">
        <v>25</v>
      </c>
      <c r="G50" s="88">
        <v>400</v>
      </c>
      <c r="H50" s="88">
        <v>400</v>
      </c>
    </row>
    <row r="51" spans="1:8" s="55" customFormat="1" ht="15.75">
      <c r="A51" s="90"/>
      <c r="B51" s="85" t="s">
        <v>44</v>
      </c>
      <c r="C51" s="86" t="s">
        <v>35</v>
      </c>
      <c r="D51" s="86" t="s">
        <v>45</v>
      </c>
      <c r="E51" s="87"/>
      <c r="F51" s="86"/>
      <c r="G51" s="88">
        <f>G52</f>
        <v>9857.952000000001</v>
      </c>
      <c r="H51" s="88">
        <f>H52</f>
        <v>10135.628</v>
      </c>
    </row>
    <row r="52" spans="1:8" s="55" customFormat="1" ht="15.75">
      <c r="A52" s="90"/>
      <c r="B52" s="85" t="s">
        <v>11</v>
      </c>
      <c r="C52" s="86" t="s">
        <v>35</v>
      </c>
      <c r="D52" s="86" t="s">
        <v>45</v>
      </c>
      <c r="E52" s="87" t="s">
        <v>12</v>
      </c>
      <c r="F52" s="86"/>
      <c r="G52" s="88">
        <f>G55+G53</f>
        <v>9857.952000000001</v>
      </c>
      <c r="H52" s="88">
        <f>H55+H53</f>
        <v>10135.628</v>
      </c>
    </row>
    <row r="53" spans="1:8" s="55" customFormat="1" ht="31.5">
      <c r="A53" s="90"/>
      <c r="B53" s="85" t="s">
        <v>267</v>
      </c>
      <c r="C53" s="86" t="s">
        <v>35</v>
      </c>
      <c r="D53" s="86" t="s">
        <v>45</v>
      </c>
      <c r="E53" s="87" t="s">
        <v>52</v>
      </c>
      <c r="F53" s="86"/>
      <c r="G53" s="157">
        <f>G54</f>
        <v>3857.952</v>
      </c>
      <c r="H53" s="88">
        <f>H54</f>
        <v>4135.628</v>
      </c>
    </row>
    <row r="54" spans="1:8" s="55" customFormat="1" ht="15.75">
      <c r="A54" s="90"/>
      <c r="B54" s="89" t="s">
        <v>53</v>
      </c>
      <c r="C54" s="86" t="s">
        <v>35</v>
      </c>
      <c r="D54" s="86" t="s">
        <v>45</v>
      </c>
      <c r="E54" s="87" t="s">
        <v>52</v>
      </c>
      <c r="F54" s="86" t="s">
        <v>54</v>
      </c>
      <c r="G54" s="157">
        <v>3857.952</v>
      </c>
      <c r="H54" s="88">
        <v>4135.628</v>
      </c>
    </row>
    <row r="55" spans="1:8" s="51" customFormat="1" ht="31.5">
      <c r="A55" s="90"/>
      <c r="B55" s="85" t="s">
        <v>46</v>
      </c>
      <c r="C55" s="86" t="s">
        <v>35</v>
      </c>
      <c r="D55" s="86" t="s">
        <v>45</v>
      </c>
      <c r="E55" s="87" t="s">
        <v>47</v>
      </c>
      <c r="F55" s="86"/>
      <c r="G55" s="88">
        <f>G56</f>
        <v>6000</v>
      </c>
      <c r="H55" s="88">
        <f>H56</f>
        <v>6000</v>
      </c>
    </row>
    <row r="56" spans="1:8" s="55" customFormat="1" ht="15.75">
      <c r="A56" s="90"/>
      <c r="B56" s="85" t="s">
        <v>24</v>
      </c>
      <c r="C56" s="86" t="s">
        <v>35</v>
      </c>
      <c r="D56" s="86" t="s">
        <v>45</v>
      </c>
      <c r="E56" s="87" t="s">
        <v>47</v>
      </c>
      <c r="F56" s="86" t="s">
        <v>25</v>
      </c>
      <c r="G56" s="88">
        <v>6000</v>
      </c>
      <c r="H56" s="88">
        <v>6000</v>
      </c>
    </row>
    <row r="57" spans="1:9" s="52" customFormat="1" ht="15.75">
      <c r="A57" s="80">
        <v>4</v>
      </c>
      <c r="B57" s="81" t="s">
        <v>55</v>
      </c>
      <c r="C57" s="82" t="s">
        <v>56</v>
      </c>
      <c r="D57" s="82"/>
      <c r="E57" s="82"/>
      <c r="F57" s="82"/>
      <c r="G57" s="83">
        <f>G58+G70</f>
        <v>23693.39843</v>
      </c>
      <c r="H57" s="83">
        <f>H58+H70</f>
        <v>23983.52027</v>
      </c>
      <c r="I57" s="51"/>
    </row>
    <row r="58" spans="1:8" s="55" customFormat="1" ht="15.75">
      <c r="A58" s="90"/>
      <c r="B58" s="85" t="s">
        <v>7</v>
      </c>
      <c r="C58" s="86" t="s">
        <v>56</v>
      </c>
      <c r="D58" s="86" t="s">
        <v>8</v>
      </c>
      <c r="E58" s="87"/>
      <c r="F58" s="86"/>
      <c r="G58" s="88">
        <f>G59+G64</f>
        <v>19544.66723</v>
      </c>
      <c r="H58" s="88">
        <f>H59+H64</f>
        <v>19834.789070000003</v>
      </c>
    </row>
    <row r="59" spans="1:8" s="55" customFormat="1" ht="31.5">
      <c r="A59" s="90"/>
      <c r="B59" s="89" t="s">
        <v>30</v>
      </c>
      <c r="C59" s="86" t="s">
        <v>56</v>
      </c>
      <c r="D59" s="86" t="s">
        <v>31</v>
      </c>
      <c r="E59" s="87" t="s">
        <v>19</v>
      </c>
      <c r="F59" s="86" t="s">
        <v>19</v>
      </c>
      <c r="G59" s="88">
        <f>G60</f>
        <v>19334.66723</v>
      </c>
      <c r="H59" s="88">
        <f>H60</f>
        <v>19624.789070000003</v>
      </c>
    </row>
    <row r="60" spans="1:8" s="55" customFormat="1" ht="15.75">
      <c r="A60" s="90"/>
      <c r="B60" s="85" t="s">
        <v>11</v>
      </c>
      <c r="C60" s="86" t="s">
        <v>56</v>
      </c>
      <c r="D60" s="86" t="s">
        <v>31</v>
      </c>
      <c r="E60" s="87" t="s">
        <v>12</v>
      </c>
      <c r="F60" s="86"/>
      <c r="G60" s="88">
        <f>G61</f>
        <v>19334.66723</v>
      </c>
      <c r="H60" s="88">
        <f>H61</f>
        <v>19624.789070000003</v>
      </c>
    </row>
    <row r="61" spans="1:8" s="55" customFormat="1" ht="31.5">
      <c r="A61" s="90"/>
      <c r="B61" s="85" t="s">
        <v>20</v>
      </c>
      <c r="C61" s="86" t="s">
        <v>56</v>
      </c>
      <c r="D61" s="86" t="s">
        <v>31</v>
      </c>
      <c r="E61" s="87" t="s">
        <v>21</v>
      </c>
      <c r="F61" s="86"/>
      <c r="G61" s="88">
        <f>G62+G63</f>
        <v>19334.66723</v>
      </c>
      <c r="H61" s="88">
        <f>H62+H63</f>
        <v>19624.789070000003</v>
      </c>
    </row>
    <row r="62" spans="1:8" s="56" customFormat="1" ht="47.25">
      <c r="A62" s="94"/>
      <c r="B62" s="85" t="s">
        <v>15</v>
      </c>
      <c r="C62" s="86" t="s">
        <v>56</v>
      </c>
      <c r="D62" s="86" t="s">
        <v>31</v>
      </c>
      <c r="E62" s="87" t="s">
        <v>21</v>
      </c>
      <c r="F62" s="86" t="s">
        <v>16</v>
      </c>
      <c r="G62" s="88">
        <v>18471.81596</v>
      </c>
      <c r="H62" s="88">
        <v>18727.631</v>
      </c>
    </row>
    <row r="63" spans="1:8" s="56" customFormat="1" ht="15.75">
      <c r="A63" s="94"/>
      <c r="B63" s="85" t="s">
        <v>22</v>
      </c>
      <c r="C63" s="86" t="s">
        <v>56</v>
      </c>
      <c r="D63" s="86" t="s">
        <v>31</v>
      </c>
      <c r="E63" s="87" t="s">
        <v>21</v>
      </c>
      <c r="F63" s="86" t="s">
        <v>23</v>
      </c>
      <c r="G63" s="88">
        <v>862.85127</v>
      </c>
      <c r="H63" s="88">
        <v>897.15807</v>
      </c>
    </row>
    <row r="64" spans="1:8" s="51" customFormat="1" ht="15.75">
      <c r="A64" s="90"/>
      <c r="B64" s="85" t="s">
        <v>44</v>
      </c>
      <c r="C64" s="86" t="s">
        <v>56</v>
      </c>
      <c r="D64" s="86" t="s">
        <v>45</v>
      </c>
      <c r="E64" s="87"/>
      <c r="F64" s="86"/>
      <c r="G64" s="88">
        <f>G65</f>
        <v>210</v>
      </c>
      <c r="H64" s="88">
        <f>H65</f>
        <v>210</v>
      </c>
    </row>
    <row r="65" spans="1:8" s="51" customFormat="1" ht="31.5">
      <c r="A65" s="90"/>
      <c r="B65" s="85" t="s">
        <v>201</v>
      </c>
      <c r="C65" s="86" t="s">
        <v>56</v>
      </c>
      <c r="D65" s="86" t="s">
        <v>45</v>
      </c>
      <c r="E65" s="87" t="s">
        <v>57</v>
      </c>
      <c r="F65" s="86"/>
      <c r="G65" s="88">
        <f>G66+G68</f>
        <v>210</v>
      </c>
      <c r="H65" s="88">
        <f>H66+H68</f>
        <v>210</v>
      </c>
    </row>
    <row r="66" spans="1:8" s="51" customFormat="1" ht="78.75">
      <c r="A66" s="90"/>
      <c r="B66" s="95" t="s">
        <v>269</v>
      </c>
      <c r="C66" s="86" t="s">
        <v>56</v>
      </c>
      <c r="D66" s="86" t="s">
        <v>45</v>
      </c>
      <c r="E66" s="87" t="s">
        <v>58</v>
      </c>
      <c r="F66" s="86"/>
      <c r="G66" s="88">
        <f>G67</f>
        <v>105</v>
      </c>
      <c r="H66" s="88">
        <f>H67</f>
        <v>105</v>
      </c>
    </row>
    <row r="67" spans="1:8" s="51" customFormat="1" ht="15.75">
      <c r="A67" s="90"/>
      <c r="B67" s="85" t="s">
        <v>24</v>
      </c>
      <c r="C67" s="86" t="s">
        <v>56</v>
      </c>
      <c r="D67" s="86" t="s">
        <v>45</v>
      </c>
      <c r="E67" s="87" t="s">
        <v>58</v>
      </c>
      <c r="F67" s="86" t="s">
        <v>25</v>
      </c>
      <c r="G67" s="88">
        <v>105</v>
      </c>
      <c r="H67" s="88">
        <v>105</v>
      </c>
    </row>
    <row r="68" spans="1:8" s="51" customFormat="1" ht="63">
      <c r="A68" s="90"/>
      <c r="B68" s="95" t="s">
        <v>268</v>
      </c>
      <c r="C68" s="86" t="s">
        <v>56</v>
      </c>
      <c r="D68" s="86" t="s">
        <v>45</v>
      </c>
      <c r="E68" s="87" t="s">
        <v>249</v>
      </c>
      <c r="F68" s="86"/>
      <c r="G68" s="88">
        <f>G69</f>
        <v>105</v>
      </c>
      <c r="H68" s="88">
        <f>H69</f>
        <v>105</v>
      </c>
    </row>
    <row r="69" spans="1:8" s="51" customFormat="1" ht="15.75">
      <c r="A69" s="90"/>
      <c r="B69" s="85" t="s">
        <v>24</v>
      </c>
      <c r="C69" s="86" t="s">
        <v>56</v>
      </c>
      <c r="D69" s="86" t="s">
        <v>45</v>
      </c>
      <c r="E69" s="87" t="s">
        <v>249</v>
      </c>
      <c r="F69" s="86" t="s">
        <v>25</v>
      </c>
      <c r="G69" s="88">
        <v>105</v>
      </c>
      <c r="H69" s="88">
        <v>105</v>
      </c>
    </row>
    <row r="70" spans="1:8" s="51" customFormat="1" ht="15.75">
      <c r="A70" s="92"/>
      <c r="B70" s="85" t="s">
        <v>48</v>
      </c>
      <c r="C70" s="86" t="s">
        <v>56</v>
      </c>
      <c r="D70" s="86" t="s">
        <v>49</v>
      </c>
      <c r="E70" s="87"/>
      <c r="F70" s="86"/>
      <c r="G70" s="88">
        <f>G71</f>
        <v>4148.7312</v>
      </c>
      <c r="H70" s="88">
        <f>H71</f>
        <v>4148.7312</v>
      </c>
    </row>
    <row r="71" spans="1:8" s="51" customFormat="1" ht="15.75">
      <c r="A71" s="92"/>
      <c r="B71" s="85" t="s">
        <v>59</v>
      </c>
      <c r="C71" s="86" t="s">
        <v>56</v>
      </c>
      <c r="D71" s="86" t="s">
        <v>60</v>
      </c>
      <c r="E71" s="87"/>
      <c r="F71" s="86"/>
      <c r="G71" s="88">
        <f>G73</f>
        <v>4148.7312</v>
      </c>
      <c r="H71" s="88">
        <f>H73</f>
        <v>4148.7312</v>
      </c>
    </row>
    <row r="72" spans="1:8" s="51" customFormat="1" ht="15.75">
      <c r="A72" s="92"/>
      <c r="B72" s="85" t="s">
        <v>11</v>
      </c>
      <c r="C72" s="86" t="s">
        <v>56</v>
      </c>
      <c r="D72" s="86" t="s">
        <v>60</v>
      </c>
      <c r="E72" s="87" t="s">
        <v>12</v>
      </c>
      <c r="F72" s="86"/>
      <c r="G72" s="88">
        <f>G73</f>
        <v>4148.7312</v>
      </c>
      <c r="H72" s="88">
        <f>H73</f>
        <v>4148.7312</v>
      </c>
    </row>
    <row r="73" spans="1:8" s="51" customFormat="1" ht="15.75">
      <c r="A73" s="84"/>
      <c r="B73" s="89" t="s">
        <v>61</v>
      </c>
      <c r="C73" s="86" t="s">
        <v>56</v>
      </c>
      <c r="D73" s="86" t="s">
        <v>60</v>
      </c>
      <c r="E73" s="87" t="s">
        <v>62</v>
      </c>
      <c r="F73" s="86"/>
      <c r="G73" s="88">
        <f>G74</f>
        <v>4148.7312</v>
      </c>
      <c r="H73" s="88">
        <f>H74</f>
        <v>4148.7312</v>
      </c>
    </row>
    <row r="74" spans="1:8" s="51" customFormat="1" ht="15.75">
      <c r="A74" s="84"/>
      <c r="B74" s="89" t="s">
        <v>53</v>
      </c>
      <c r="C74" s="86" t="s">
        <v>56</v>
      </c>
      <c r="D74" s="86" t="s">
        <v>60</v>
      </c>
      <c r="E74" s="87" t="s">
        <v>62</v>
      </c>
      <c r="F74" s="86" t="s">
        <v>54</v>
      </c>
      <c r="G74" s="88">
        <v>4148.7312</v>
      </c>
      <c r="H74" s="88">
        <v>4148.7312</v>
      </c>
    </row>
    <row r="75" spans="1:9" s="52" customFormat="1" ht="15.75">
      <c r="A75" s="80">
        <v>5</v>
      </c>
      <c r="B75" s="81" t="s">
        <v>63</v>
      </c>
      <c r="C75" s="82" t="s">
        <v>64</v>
      </c>
      <c r="D75" s="82"/>
      <c r="E75" s="82"/>
      <c r="F75" s="82"/>
      <c r="G75" s="83">
        <f>G76+G100+G168+G181</f>
        <v>267808.94151</v>
      </c>
      <c r="H75" s="83">
        <f>H76+H100+H168+H181</f>
        <v>222647.07273</v>
      </c>
      <c r="I75" s="51"/>
    </row>
    <row r="76" spans="1:9" s="52" customFormat="1" ht="15.75">
      <c r="A76" s="144"/>
      <c r="B76" s="85" t="s">
        <v>67</v>
      </c>
      <c r="C76" s="87" t="s">
        <v>64</v>
      </c>
      <c r="D76" s="87" t="s">
        <v>68</v>
      </c>
      <c r="E76" s="87"/>
      <c r="F76" s="87"/>
      <c r="G76" s="88">
        <f>G77+G84+G93</f>
        <v>15989.565000000002</v>
      </c>
      <c r="H76" s="88">
        <f>H77+H84+H93</f>
        <v>38933.08</v>
      </c>
      <c r="I76" s="51"/>
    </row>
    <row r="77" spans="1:9" s="52" customFormat="1" ht="15.75">
      <c r="A77" s="144"/>
      <c r="B77" s="85" t="s">
        <v>231</v>
      </c>
      <c r="C77" s="86" t="s">
        <v>64</v>
      </c>
      <c r="D77" s="86" t="s">
        <v>230</v>
      </c>
      <c r="E77" s="87"/>
      <c r="F77" s="86"/>
      <c r="G77" s="88">
        <f>G78</f>
        <v>4241.76</v>
      </c>
      <c r="H77" s="88">
        <f>H78</f>
        <v>7892.76</v>
      </c>
      <c r="I77" s="51"/>
    </row>
    <row r="78" spans="1:9" s="52" customFormat="1" ht="31.5">
      <c r="A78" s="144"/>
      <c r="B78" s="85" t="s">
        <v>272</v>
      </c>
      <c r="C78" s="86" t="s">
        <v>64</v>
      </c>
      <c r="D78" s="86" t="s">
        <v>230</v>
      </c>
      <c r="E78" s="87" t="s">
        <v>110</v>
      </c>
      <c r="F78" s="97"/>
      <c r="G78" s="88">
        <f>G79</f>
        <v>4241.76</v>
      </c>
      <c r="H78" s="88">
        <f>H79</f>
        <v>7892.76</v>
      </c>
      <c r="I78" s="51"/>
    </row>
    <row r="79" spans="1:9" s="52" customFormat="1" ht="31.5">
      <c r="A79" s="144"/>
      <c r="B79" s="95" t="s">
        <v>223</v>
      </c>
      <c r="C79" s="86" t="s">
        <v>64</v>
      </c>
      <c r="D79" s="86" t="s">
        <v>230</v>
      </c>
      <c r="E79" s="87" t="s">
        <v>224</v>
      </c>
      <c r="F79" s="97"/>
      <c r="G79" s="88">
        <f>G80+G82</f>
        <v>4241.76</v>
      </c>
      <c r="H79" s="88">
        <f>H80+H82</f>
        <v>7892.76</v>
      </c>
      <c r="I79" s="51"/>
    </row>
    <row r="80" spans="1:9" s="52" customFormat="1" ht="47.25">
      <c r="A80" s="144"/>
      <c r="B80" s="95" t="s">
        <v>259</v>
      </c>
      <c r="C80" s="86" t="s">
        <v>64</v>
      </c>
      <c r="D80" s="86" t="s">
        <v>230</v>
      </c>
      <c r="E80" s="87" t="s">
        <v>260</v>
      </c>
      <c r="F80" s="51"/>
      <c r="G80" s="88">
        <f>G81</f>
        <v>191.76</v>
      </c>
      <c r="H80" s="88">
        <f>H81</f>
        <v>142.76</v>
      </c>
      <c r="I80" s="51"/>
    </row>
    <row r="81" spans="1:9" s="52" customFormat="1" ht="15.75">
      <c r="A81" s="144"/>
      <c r="B81" s="85" t="s">
        <v>22</v>
      </c>
      <c r="C81" s="86" t="s">
        <v>64</v>
      </c>
      <c r="D81" s="86" t="s">
        <v>230</v>
      </c>
      <c r="E81" s="87" t="s">
        <v>260</v>
      </c>
      <c r="F81" s="97" t="s">
        <v>23</v>
      </c>
      <c r="G81" s="88">
        <v>191.76</v>
      </c>
      <c r="H81" s="88">
        <v>142.76</v>
      </c>
      <c r="I81" s="51"/>
    </row>
    <row r="82" spans="1:9" s="52" customFormat="1" ht="47.25">
      <c r="A82" s="144"/>
      <c r="B82" s="95" t="s">
        <v>258</v>
      </c>
      <c r="C82" s="86" t="s">
        <v>64</v>
      </c>
      <c r="D82" s="86" t="s">
        <v>230</v>
      </c>
      <c r="E82" s="87" t="s">
        <v>306</v>
      </c>
      <c r="F82" s="51"/>
      <c r="G82" s="88">
        <f>G83</f>
        <v>4050</v>
      </c>
      <c r="H82" s="88">
        <f>H83</f>
        <v>7750</v>
      </c>
      <c r="I82" s="51"/>
    </row>
    <row r="83" spans="1:9" s="52" customFormat="1" ht="15.75">
      <c r="A83" s="144"/>
      <c r="B83" s="85" t="s">
        <v>22</v>
      </c>
      <c r="C83" s="86" t="s">
        <v>64</v>
      </c>
      <c r="D83" s="86" t="s">
        <v>230</v>
      </c>
      <c r="E83" s="87" t="s">
        <v>306</v>
      </c>
      <c r="F83" s="97" t="s">
        <v>23</v>
      </c>
      <c r="G83" s="88">
        <v>4050</v>
      </c>
      <c r="H83" s="88">
        <v>7750</v>
      </c>
      <c r="I83" s="51"/>
    </row>
    <row r="84" spans="1:8" s="50" customFormat="1" ht="15.75">
      <c r="A84" s="90"/>
      <c r="B84" s="85" t="s">
        <v>69</v>
      </c>
      <c r="C84" s="86" t="s">
        <v>64</v>
      </c>
      <c r="D84" s="86" t="s">
        <v>70</v>
      </c>
      <c r="E84" s="87"/>
      <c r="F84" s="86"/>
      <c r="G84" s="88">
        <f>G85+G89</f>
        <v>9348.765000000001</v>
      </c>
      <c r="H84" s="88">
        <f>H85+H89</f>
        <v>28641.28</v>
      </c>
    </row>
    <row r="85" spans="1:12" s="50" customFormat="1" ht="31.5" customHeight="1">
      <c r="A85" s="90"/>
      <c r="B85" s="85" t="s">
        <v>204</v>
      </c>
      <c r="C85" s="86" t="s">
        <v>64</v>
      </c>
      <c r="D85" s="86" t="s">
        <v>70</v>
      </c>
      <c r="E85" s="87" t="s">
        <v>71</v>
      </c>
      <c r="F85" s="97"/>
      <c r="G85" s="88">
        <f aca="true" t="shared" si="3" ref="G85:H87">G86</f>
        <v>6207.485000000001</v>
      </c>
      <c r="H85" s="88">
        <f t="shared" si="3"/>
        <v>25500</v>
      </c>
      <c r="I85" s="51"/>
      <c r="J85" s="51"/>
      <c r="K85" s="51"/>
      <c r="L85" s="51"/>
    </row>
    <row r="86" spans="1:12" s="50" customFormat="1" ht="15.75" customHeight="1">
      <c r="A86" s="90"/>
      <c r="B86" s="95" t="s">
        <v>135</v>
      </c>
      <c r="C86" s="86" t="s">
        <v>64</v>
      </c>
      <c r="D86" s="86" t="s">
        <v>70</v>
      </c>
      <c r="E86" s="87" t="s">
        <v>72</v>
      </c>
      <c r="F86" s="97"/>
      <c r="G86" s="88">
        <f t="shared" si="3"/>
        <v>6207.485000000001</v>
      </c>
      <c r="H86" s="88">
        <f t="shared" si="3"/>
        <v>25500</v>
      </c>
      <c r="I86" s="51"/>
      <c r="J86" s="51"/>
      <c r="K86" s="51"/>
      <c r="L86" s="51"/>
    </row>
    <row r="87" spans="1:12" s="50" customFormat="1" ht="78.75">
      <c r="A87" s="90"/>
      <c r="B87" s="95" t="s">
        <v>312</v>
      </c>
      <c r="C87" s="86" t="s">
        <v>64</v>
      </c>
      <c r="D87" s="86" t="s">
        <v>70</v>
      </c>
      <c r="E87" s="87" t="s">
        <v>307</v>
      </c>
      <c r="F87" s="98"/>
      <c r="G87" s="88">
        <f t="shared" si="3"/>
        <v>6207.485000000001</v>
      </c>
      <c r="H87" s="88">
        <f t="shared" si="3"/>
        <v>25500</v>
      </c>
      <c r="I87" s="102"/>
      <c r="J87" s="102"/>
      <c r="K87" s="102"/>
      <c r="L87" s="51"/>
    </row>
    <row r="88" spans="1:12" s="53" customFormat="1" ht="15.75" customHeight="1">
      <c r="A88" s="90"/>
      <c r="B88" s="95" t="s">
        <v>22</v>
      </c>
      <c r="C88" s="86" t="s">
        <v>64</v>
      </c>
      <c r="D88" s="86" t="s">
        <v>70</v>
      </c>
      <c r="E88" s="87" t="s">
        <v>307</v>
      </c>
      <c r="F88" s="97" t="s">
        <v>23</v>
      </c>
      <c r="G88" s="88">
        <f>31207.485-25000+25000-25000</f>
        <v>6207.485000000001</v>
      </c>
      <c r="H88" s="88">
        <f>5500+24100-16100-8000+20000</f>
        <v>25500</v>
      </c>
      <c r="I88" s="99"/>
      <c r="J88" s="99"/>
      <c r="K88" s="102"/>
      <c r="L88" s="51"/>
    </row>
    <row r="89" spans="1:12" s="53" customFormat="1" ht="15.75">
      <c r="A89" s="90"/>
      <c r="B89" s="85" t="s">
        <v>277</v>
      </c>
      <c r="C89" s="86" t="s">
        <v>64</v>
      </c>
      <c r="D89" s="86" t="s">
        <v>70</v>
      </c>
      <c r="E89" s="87" t="s">
        <v>112</v>
      </c>
      <c r="F89" s="97"/>
      <c r="G89" s="88">
        <f aca="true" t="shared" si="4" ref="G89:H91">G90</f>
        <v>3141.28</v>
      </c>
      <c r="H89" s="88">
        <f t="shared" si="4"/>
        <v>3141.28</v>
      </c>
      <c r="I89" s="99"/>
      <c r="J89" s="99"/>
      <c r="K89" s="102"/>
      <c r="L89" s="51"/>
    </row>
    <row r="90" spans="1:12" s="53" customFormat="1" ht="15.75">
      <c r="A90" s="90"/>
      <c r="B90" s="85" t="s">
        <v>253</v>
      </c>
      <c r="C90" s="86" t="s">
        <v>64</v>
      </c>
      <c r="D90" s="86" t="s">
        <v>70</v>
      </c>
      <c r="E90" s="87" t="s">
        <v>113</v>
      </c>
      <c r="F90" s="97"/>
      <c r="G90" s="88">
        <f t="shared" si="4"/>
        <v>3141.28</v>
      </c>
      <c r="H90" s="88">
        <f t="shared" si="4"/>
        <v>3141.28</v>
      </c>
      <c r="I90" s="99"/>
      <c r="J90" s="99"/>
      <c r="K90" s="102"/>
      <c r="L90" s="51"/>
    </row>
    <row r="91" spans="1:12" s="53" customFormat="1" ht="63">
      <c r="A91" s="90"/>
      <c r="B91" s="95" t="s">
        <v>114</v>
      </c>
      <c r="C91" s="86" t="s">
        <v>64</v>
      </c>
      <c r="D91" s="86" t="s">
        <v>70</v>
      </c>
      <c r="E91" s="87" t="s">
        <v>308</v>
      </c>
      <c r="F91" s="98"/>
      <c r="G91" s="88">
        <f t="shared" si="4"/>
        <v>3141.28</v>
      </c>
      <c r="H91" s="88">
        <f t="shared" si="4"/>
        <v>3141.28</v>
      </c>
      <c r="I91" s="99"/>
      <c r="J91" s="99"/>
      <c r="K91" s="102"/>
      <c r="L91" s="51"/>
    </row>
    <row r="92" spans="1:12" s="53" customFormat="1" ht="15.75">
      <c r="A92" s="90"/>
      <c r="B92" s="85" t="s">
        <v>22</v>
      </c>
      <c r="C92" s="86" t="s">
        <v>64</v>
      </c>
      <c r="D92" s="86" t="s">
        <v>70</v>
      </c>
      <c r="E92" s="87" t="s">
        <v>308</v>
      </c>
      <c r="F92" s="97" t="s">
        <v>23</v>
      </c>
      <c r="G92" s="88">
        <v>3141.28</v>
      </c>
      <c r="H92" s="88">
        <v>3141.28</v>
      </c>
      <c r="I92" s="99"/>
      <c r="J92" s="99"/>
      <c r="K92" s="102"/>
      <c r="L92" s="51"/>
    </row>
    <row r="93" spans="1:8" s="50" customFormat="1" ht="15.75">
      <c r="A93" s="90"/>
      <c r="B93" s="85" t="s">
        <v>234</v>
      </c>
      <c r="C93" s="86" t="s">
        <v>64</v>
      </c>
      <c r="D93" s="86" t="s">
        <v>233</v>
      </c>
      <c r="E93" s="87"/>
      <c r="F93" s="86"/>
      <c r="G93" s="88">
        <f>G94</f>
        <v>2399.04</v>
      </c>
      <c r="H93" s="88">
        <f>H94</f>
        <v>2399.04</v>
      </c>
    </row>
    <row r="94" spans="1:12" s="50" customFormat="1" ht="31.5" customHeight="1">
      <c r="A94" s="90"/>
      <c r="B94" s="85" t="s">
        <v>255</v>
      </c>
      <c r="C94" s="86" t="s">
        <v>64</v>
      </c>
      <c r="D94" s="86" t="s">
        <v>233</v>
      </c>
      <c r="E94" s="87" t="s">
        <v>83</v>
      </c>
      <c r="F94" s="97"/>
      <c r="G94" s="88">
        <f>G95</f>
        <v>2399.04</v>
      </c>
      <c r="H94" s="88">
        <f>H95</f>
        <v>2399.04</v>
      </c>
      <c r="I94" s="51"/>
      <c r="J94" s="51"/>
      <c r="K94" s="51"/>
      <c r="L94" s="51"/>
    </row>
    <row r="95" spans="1:8" s="55" customFormat="1" ht="31.5">
      <c r="A95" s="96"/>
      <c r="B95" s="100" t="s">
        <v>236</v>
      </c>
      <c r="C95" s="86" t="s">
        <v>64</v>
      </c>
      <c r="D95" s="86" t="s">
        <v>233</v>
      </c>
      <c r="E95" s="87" t="s">
        <v>84</v>
      </c>
      <c r="F95" s="86"/>
      <c r="G95" s="88">
        <f>G96+G98</f>
        <v>2399.04</v>
      </c>
      <c r="H95" s="88">
        <f>H96+H98</f>
        <v>2399.04</v>
      </c>
    </row>
    <row r="96" spans="1:12" s="50" customFormat="1" ht="48.75" customHeight="1">
      <c r="A96" s="90"/>
      <c r="B96" s="95" t="s">
        <v>238</v>
      </c>
      <c r="C96" s="86" t="s">
        <v>64</v>
      </c>
      <c r="D96" s="86" t="s">
        <v>233</v>
      </c>
      <c r="E96" s="87" t="s">
        <v>239</v>
      </c>
      <c r="F96" s="97"/>
      <c r="G96" s="88">
        <f>G97</f>
        <v>2352</v>
      </c>
      <c r="H96" s="88">
        <f>H97</f>
        <v>2352</v>
      </c>
      <c r="I96" s="51"/>
      <c r="J96" s="51"/>
      <c r="K96" s="51"/>
      <c r="L96" s="51"/>
    </row>
    <row r="97" spans="1:12" s="50" customFormat="1" ht="15.75" customHeight="1">
      <c r="A97" s="90"/>
      <c r="B97" s="85" t="s">
        <v>22</v>
      </c>
      <c r="C97" s="86" t="s">
        <v>64</v>
      </c>
      <c r="D97" s="86" t="s">
        <v>233</v>
      </c>
      <c r="E97" s="87" t="s">
        <v>239</v>
      </c>
      <c r="F97" s="97" t="s">
        <v>23</v>
      </c>
      <c r="G97" s="88">
        <v>2352</v>
      </c>
      <c r="H97" s="88">
        <v>2352</v>
      </c>
      <c r="I97" s="51"/>
      <c r="J97" s="51"/>
      <c r="K97" s="51"/>
      <c r="L97" s="51"/>
    </row>
    <row r="98" spans="1:12" s="50" customFormat="1" ht="62.25" customHeight="1">
      <c r="A98" s="90"/>
      <c r="B98" s="95" t="s">
        <v>261</v>
      </c>
      <c r="C98" s="86" t="s">
        <v>64</v>
      </c>
      <c r="D98" s="86" t="s">
        <v>233</v>
      </c>
      <c r="E98" s="87" t="s">
        <v>309</v>
      </c>
      <c r="F98" s="98"/>
      <c r="G98" s="88">
        <f>G99</f>
        <v>47.04</v>
      </c>
      <c r="H98" s="88">
        <f>H99</f>
        <v>47.04</v>
      </c>
      <c r="I98" s="102"/>
      <c r="J98" s="102"/>
      <c r="K98" s="102"/>
      <c r="L98" s="51"/>
    </row>
    <row r="99" spans="1:12" s="53" customFormat="1" ht="15.75" customHeight="1">
      <c r="A99" s="90"/>
      <c r="B99" s="95" t="s">
        <v>22</v>
      </c>
      <c r="C99" s="86" t="s">
        <v>64</v>
      </c>
      <c r="D99" s="86" t="s">
        <v>233</v>
      </c>
      <c r="E99" s="87" t="s">
        <v>309</v>
      </c>
      <c r="F99" s="97" t="s">
        <v>23</v>
      </c>
      <c r="G99" s="88">
        <v>47.04</v>
      </c>
      <c r="H99" s="88">
        <v>47.04</v>
      </c>
      <c r="I99" s="99"/>
      <c r="J99" s="99"/>
      <c r="K99" s="102"/>
      <c r="L99" s="51"/>
    </row>
    <row r="100" spans="1:11" s="50" customFormat="1" ht="15.75">
      <c r="A100" s="90"/>
      <c r="B100" s="85" t="s">
        <v>73</v>
      </c>
      <c r="C100" s="86" t="s">
        <v>64</v>
      </c>
      <c r="D100" s="86" t="s">
        <v>74</v>
      </c>
      <c r="E100" s="87"/>
      <c r="F100" s="97"/>
      <c r="G100" s="88">
        <f>G101+G105+G115+G150</f>
        <v>248667.61375</v>
      </c>
      <c r="H100" s="88">
        <f>H101+H105+H115+H150</f>
        <v>181778.10384</v>
      </c>
      <c r="I100" s="103"/>
      <c r="J100" s="103"/>
      <c r="K100" s="103"/>
    </row>
    <row r="101" spans="1:11" s="50" customFormat="1" ht="15.75">
      <c r="A101" s="90"/>
      <c r="B101" s="85" t="s">
        <v>75</v>
      </c>
      <c r="C101" s="86" t="s">
        <v>64</v>
      </c>
      <c r="D101" s="86" t="s">
        <v>76</v>
      </c>
      <c r="E101" s="87"/>
      <c r="F101" s="97"/>
      <c r="G101" s="88">
        <f aca="true" t="shared" si="5" ref="G101:H103">G102</f>
        <v>1000</v>
      </c>
      <c r="H101" s="88">
        <f>H102</f>
        <v>1000</v>
      </c>
      <c r="I101" s="103"/>
      <c r="J101" s="103"/>
      <c r="K101" s="103"/>
    </row>
    <row r="102" spans="1:8" s="53" customFormat="1" ht="31.5">
      <c r="A102" s="90"/>
      <c r="B102" s="85" t="s">
        <v>244</v>
      </c>
      <c r="C102" s="86" t="s">
        <v>64</v>
      </c>
      <c r="D102" s="86" t="s">
        <v>76</v>
      </c>
      <c r="E102" s="87" t="s">
        <v>77</v>
      </c>
      <c r="F102" s="97"/>
      <c r="G102" s="88">
        <f t="shared" si="5"/>
        <v>1000</v>
      </c>
      <c r="H102" s="88">
        <f>H103</f>
        <v>1000</v>
      </c>
    </row>
    <row r="103" spans="1:8" s="53" customFormat="1" ht="63">
      <c r="A103" s="90"/>
      <c r="B103" s="95" t="s">
        <v>78</v>
      </c>
      <c r="C103" s="86" t="s">
        <v>64</v>
      </c>
      <c r="D103" s="86" t="s">
        <v>76</v>
      </c>
      <c r="E103" s="87" t="s">
        <v>79</v>
      </c>
      <c r="F103" s="97"/>
      <c r="G103" s="88">
        <f t="shared" si="5"/>
        <v>1000</v>
      </c>
      <c r="H103" s="88">
        <f t="shared" si="5"/>
        <v>1000</v>
      </c>
    </row>
    <row r="104" spans="1:8" s="56" customFormat="1" ht="15.75">
      <c r="A104" s="94"/>
      <c r="B104" s="85" t="s">
        <v>22</v>
      </c>
      <c r="C104" s="86" t="s">
        <v>64</v>
      </c>
      <c r="D104" s="86" t="s">
        <v>76</v>
      </c>
      <c r="E104" s="87" t="s">
        <v>79</v>
      </c>
      <c r="F104" s="86" t="s">
        <v>23</v>
      </c>
      <c r="G104" s="88">
        <v>1000</v>
      </c>
      <c r="H104" s="88">
        <v>1000</v>
      </c>
    </row>
    <row r="105" spans="1:8" s="58" customFormat="1" ht="15.75">
      <c r="A105" s="96"/>
      <c r="B105" s="85" t="s">
        <v>80</v>
      </c>
      <c r="C105" s="86" t="s">
        <v>64</v>
      </c>
      <c r="D105" s="86" t="s">
        <v>81</v>
      </c>
      <c r="E105" s="87"/>
      <c r="F105" s="86"/>
      <c r="G105" s="88">
        <f>G110+G106</f>
        <v>12326.204</v>
      </c>
      <c r="H105" s="88">
        <f>H110+H106</f>
        <v>12326.204</v>
      </c>
    </row>
    <row r="106" spans="1:8" s="58" customFormat="1" ht="31.5">
      <c r="A106" s="96"/>
      <c r="B106" s="85" t="s">
        <v>255</v>
      </c>
      <c r="C106" s="86" t="s">
        <v>64</v>
      </c>
      <c r="D106" s="86" t="s">
        <v>81</v>
      </c>
      <c r="E106" s="87" t="s">
        <v>83</v>
      </c>
      <c r="F106" s="86"/>
      <c r="G106" s="88">
        <f aca="true" t="shared" si="6" ref="G106:H108">G107</f>
        <v>500</v>
      </c>
      <c r="H106" s="88">
        <f t="shared" si="6"/>
        <v>500</v>
      </c>
    </row>
    <row r="107" spans="1:8" s="58" customFormat="1" ht="31.5">
      <c r="A107" s="96"/>
      <c r="B107" s="100" t="s">
        <v>236</v>
      </c>
      <c r="C107" s="86" t="s">
        <v>64</v>
      </c>
      <c r="D107" s="86" t="s">
        <v>81</v>
      </c>
      <c r="E107" s="87" t="s">
        <v>84</v>
      </c>
      <c r="F107" s="86"/>
      <c r="G107" s="88">
        <f t="shared" si="6"/>
        <v>500</v>
      </c>
      <c r="H107" s="88">
        <f t="shared" si="6"/>
        <v>500</v>
      </c>
    </row>
    <row r="108" spans="1:8" s="58" customFormat="1" ht="63">
      <c r="A108" s="96"/>
      <c r="B108" s="95" t="s">
        <v>297</v>
      </c>
      <c r="C108" s="86" t="s">
        <v>64</v>
      </c>
      <c r="D108" s="86" t="s">
        <v>81</v>
      </c>
      <c r="E108" s="87" t="s">
        <v>86</v>
      </c>
      <c r="F108" s="86"/>
      <c r="G108" s="88">
        <f t="shared" si="6"/>
        <v>500</v>
      </c>
      <c r="H108" s="88">
        <f t="shared" si="6"/>
        <v>500</v>
      </c>
    </row>
    <row r="109" spans="1:8" s="58" customFormat="1" ht="15.75">
      <c r="A109" s="96"/>
      <c r="B109" s="85" t="s">
        <v>22</v>
      </c>
      <c r="C109" s="86" t="s">
        <v>64</v>
      </c>
      <c r="D109" s="86" t="s">
        <v>81</v>
      </c>
      <c r="E109" s="87" t="s">
        <v>86</v>
      </c>
      <c r="F109" s="86" t="s">
        <v>23</v>
      </c>
      <c r="G109" s="88">
        <v>500</v>
      </c>
      <c r="H109" s="88">
        <v>500</v>
      </c>
    </row>
    <row r="110" spans="1:8" s="50" customFormat="1" ht="15.75">
      <c r="A110" s="90"/>
      <c r="B110" s="85" t="s">
        <v>82</v>
      </c>
      <c r="C110" s="86" t="s">
        <v>64</v>
      </c>
      <c r="D110" s="86" t="s">
        <v>81</v>
      </c>
      <c r="E110" s="87" t="s">
        <v>12</v>
      </c>
      <c r="F110" s="86"/>
      <c r="G110" s="88">
        <f>G113+G111</f>
        <v>11826.204</v>
      </c>
      <c r="H110" s="88">
        <f>H113+H111</f>
        <v>11826.204</v>
      </c>
    </row>
    <row r="111" spans="1:8" s="50" customFormat="1" ht="31.5">
      <c r="A111" s="90"/>
      <c r="B111" s="89" t="s">
        <v>115</v>
      </c>
      <c r="C111" s="86" t="s">
        <v>64</v>
      </c>
      <c r="D111" s="86" t="s">
        <v>81</v>
      </c>
      <c r="E111" s="87" t="s">
        <v>116</v>
      </c>
      <c r="F111" s="86"/>
      <c r="G111" s="88">
        <f>G112</f>
        <v>10826.204</v>
      </c>
      <c r="H111" s="88">
        <f>H112</f>
        <v>10826.204</v>
      </c>
    </row>
    <row r="112" spans="1:8" s="50" customFormat="1" ht="15.75">
      <c r="A112" s="90"/>
      <c r="B112" s="85" t="s">
        <v>24</v>
      </c>
      <c r="C112" s="86" t="s">
        <v>64</v>
      </c>
      <c r="D112" s="86" t="s">
        <v>81</v>
      </c>
      <c r="E112" s="87" t="s">
        <v>116</v>
      </c>
      <c r="F112" s="86" t="s">
        <v>25</v>
      </c>
      <c r="G112" s="88">
        <v>10826.204</v>
      </c>
      <c r="H112" s="88">
        <v>10826.204</v>
      </c>
    </row>
    <row r="113" spans="1:8" s="51" customFormat="1" ht="31.5">
      <c r="A113" s="90"/>
      <c r="B113" s="89" t="s">
        <v>245</v>
      </c>
      <c r="C113" s="86" t="s">
        <v>64</v>
      </c>
      <c r="D113" s="86" t="s">
        <v>81</v>
      </c>
      <c r="E113" s="87" t="s">
        <v>246</v>
      </c>
      <c r="F113" s="86"/>
      <c r="G113" s="88">
        <f>G114</f>
        <v>1000</v>
      </c>
      <c r="H113" s="88">
        <f>H114</f>
        <v>1000</v>
      </c>
    </row>
    <row r="114" spans="1:8" s="51" customFormat="1" ht="15.75">
      <c r="A114" s="90"/>
      <c r="B114" s="85" t="s">
        <v>24</v>
      </c>
      <c r="C114" s="86" t="s">
        <v>64</v>
      </c>
      <c r="D114" s="86" t="s">
        <v>81</v>
      </c>
      <c r="E114" s="87" t="s">
        <v>246</v>
      </c>
      <c r="F114" s="86" t="s">
        <v>25</v>
      </c>
      <c r="G114" s="88">
        <v>1000</v>
      </c>
      <c r="H114" s="88">
        <v>1000</v>
      </c>
    </row>
    <row r="115" spans="1:8" s="58" customFormat="1" ht="15.75">
      <c r="A115" s="96"/>
      <c r="B115" s="85" t="s">
        <v>87</v>
      </c>
      <c r="C115" s="86" t="s">
        <v>64</v>
      </c>
      <c r="D115" s="86" t="s">
        <v>88</v>
      </c>
      <c r="E115" s="87"/>
      <c r="F115" s="86"/>
      <c r="G115" s="88">
        <f>G116+G133+G138</f>
        <v>193684.56727</v>
      </c>
      <c r="H115" s="88">
        <f>H116+H133+H138</f>
        <v>125871.05036</v>
      </c>
    </row>
    <row r="116" spans="1:8" s="58" customFormat="1" ht="15.75">
      <c r="A116" s="96"/>
      <c r="B116" s="85" t="s">
        <v>204</v>
      </c>
      <c r="C116" s="86" t="s">
        <v>64</v>
      </c>
      <c r="D116" s="86" t="s">
        <v>88</v>
      </c>
      <c r="E116" s="87" t="s">
        <v>71</v>
      </c>
      <c r="F116" s="86"/>
      <c r="G116" s="88">
        <f>G117+G129</f>
        <v>102029.08829</v>
      </c>
      <c r="H116" s="88">
        <f>H117+H129</f>
        <v>16661.18938</v>
      </c>
    </row>
    <row r="117" spans="1:8" s="58" customFormat="1" ht="15.75">
      <c r="A117" s="96"/>
      <c r="B117" s="85" t="s">
        <v>89</v>
      </c>
      <c r="C117" s="86" t="s">
        <v>64</v>
      </c>
      <c r="D117" s="86" t="s">
        <v>88</v>
      </c>
      <c r="E117" s="87" t="s">
        <v>90</v>
      </c>
      <c r="F117" s="86"/>
      <c r="G117" s="88">
        <f>G120+G119</f>
        <v>97114.60296</v>
      </c>
      <c r="H117" s="88">
        <f>H120+H119</f>
        <v>11746.70405</v>
      </c>
    </row>
    <row r="118" spans="1:8" s="58" customFormat="1" ht="78.75">
      <c r="A118" s="96"/>
      <c r="B118" s="95" t="s">
        <v>362</v>
      </c>
      <c r="C118" s="86" t="s">
        <v>64</v>
      </c>
      <c r="D118" s="86" t="s">
        <v>88</v>
      </c>
      <c r="E118" s="87" t="s">
        <v>363</v>
      </c>
      <c r="F118" s="86"/>
      <c r="G118" s="88">
        <f>G119</f>
        <v>86476.11</v>
      </c>
      <c r="H118" s="88">
        <f>H119</f>
        <v>0</v>
      </c>
    </row>
    <row r="119" spans="1:8" s="58" customFormat="1" ht="15.75">
      <c r="A119" s="96"/>
      <c r="B119" s="85" t="s">
        <v>22</v>
      </c>
      <c r="C119" s="86" t="s">
        <v>64</v>
      </c>
      <c r="D119" s="86" t="s">
        <v>88</v>
      </c>
      <c r="E119" s="87" t="s">
        <v>363</v>
      </c>
      <c r="F119" s="86" t="s">
        <v>23</v>
      </c>
      <c r="G119" s="88">
        <f>31712.95+9252.172+45510.988</f>
        <v>86476.11</v>
      </c>
      <c r="H119" s="88">
        <f>55510.988-55510.988</f>
        <v>0</v>
      </c>
    </row>
    <row r="120" spans="1:8" s="58" customFormat="1" ht="31.5">
      <c r="A120" s="96"/>
      <c r="B120" s="95" t="s">
        <v>342</v>
      </c>
      <c r="C120" s="86" t="s">
        <v>64</v>
      </c>
      <c r="D120" s="86" t="s">
        <v>88</v>
      </c>
      <c r="E120" s="87" t="s">
        <v>303</v>
      </c>
      <c r="F120" s="86"/>
      <c r="G120" s="151">
        <f>G125+G121</f>
        <v>10638.49296</v>
      </c>
      <c r="H120" s="151">
        <f>H125+H121</f>
        <v>11746.70405</v>
      </c>
    </row>
    <row r="121" spans="1:8" s="58" customFormat="1" ht="15.75">
      <c r="A121" s="96"/>
      <c r="B121" s="95" t="s">
        <v>359</v>
      </c>
      <c r="C121" s="86" t="s">
        <v>64</v>
      </c>
      <c r="D121" s="86" t="s">
        <v>88</v>
      </c>
      <c r="E121" s="87" t="s">
        <v>303</v>
      </c>
      <c r="F121" s="86" t="s">
        <v>23</v>
      </c>
      <c r="G121" s="151">
        <f>G122+G123+G124</f>
        <v>6869.3376</v>
      </c>
      <c r="H121" s="151">
        <f>H122+H123+H124</f>
        <v>7977.5486900000005</v>
      </c>
    </row>
    <row r="122" spans="1:8" s="58" customFormat="1" ht="15.75">
      <c r="A122" s="96"/>
      <c r="B122" s="131" t="s">
        <v>262</v>
      </c>
      <c r="C122" s="86"/>
      <c r="D122" s="86"/>
      <c r="E122" s="87"/>
      <c r="F122" s="86"/>
      <c r="G122" s="151">
        <v>6440.22149</v>
      </c>
      <c r="H122" s="151">
        <v>7548.43259</v>
      </c>
    </row>
    <row r="123" spans="1:8" s="58" customFormat="1" ht="15.75">
      <c r="A123" s="96"/>
      <c r="B123" s="131" t="s">
        <v>220</v>
      </c>
      <c r="C123" s="86"/>
      <c r="D123" s="86"/>
      <c r="E123" s="87"/>
      <c r="F123" s="86"/>
      <c r="G123" s="151">
        <v>390.10556</v>
      </c>
      <c r="H123" s="151">
        <v>390.10555</v>
      </c>
    </row>
    <row r="124" spans="1:8" s="58" customFormat="1" ht="15.75">
      <c r="A124" s="96"/>
      <c r="B124" s="131" t="s">
        <v>219</v>
      </c>
      <c r="C124" s="86"/>
      <c r="D124" s="86"/>
      <c r="E124" s="87"/>
      <c r="F124" s="86"/>
      <c r="G124" s="151">
        <v>39.01055</v>
      </c>
      <c r="H124" s="151">
        <v>39.01055</v>
      </c>
    </row>
    <row r="125" spans="1:8" s="58" customFormat="1" ht="15.75">
      <c r="A125" s="96"/>
      <c r="B125" s="85" t="s">
        <v>24</v>
      </c>
      <c r="C125" s="86" t="s">
        <v>64</v>
      </c>
      <c r="D125" s="86" t="s">
        <v>88</v>
      </c>
      <c r="E125" s="87" t="s">
        <v>303</v>
      </c>
      <c r="F125" s="86" t="s">
        <v>25</v>
      </c>
      <c r="G125" s="151">
        <f>G127+G128+G126</f>
        <v>3769.15536</v>
      </c>
      <c r="H125" s="151">
        <f>H127+H128+H126</f>
        <v>3769.1553599999997</v>
      </c>
    </row>
    <row r="126" spans="1:8" s="58" customFormat="1" ht="15.75">
      <c r="A126" s="96"/>
      <c r="B126" s="131" t="s">
        <v>262</v>
      </c>
      <c r="C126" s="86"/>
      <c r="D126" s="86"/>
      <c r="E126" s="87"/>
      <c r="F126" s="86"/>
      <c r="G126" s="155">
        <f>4869.89-1336.18753</f>
        <v>3533.70247</v>
      </c>
      <c r="H126" s="155">
        <f>5410.98813-1877.28566</f>
        <v>3533.7024699999997</v>
      </c>
    </row>
    <row r="127" spans="1:8" s="58" customFormat="1" ht="15.75">
      <c r="A127" s="96"/>
      <c r="B127" s="131" t="s">
        <v>220</v>
      </c>
      <c r="C127" s="86"/>
      <c r="D127" s="86"/>
      <c r="E127" s="87"/>
      <c r="F127" s="86"/>
      <c r="G127" s="156">
        <f>294.985-80.93692</f>
        <v>214.04808000000003</v>
      </c>
      <c r="H127" s="156">
        <f>294.985-80.93692</f>
        <v>214.04808000000003</v>
      </c>
    </row>
    <row r="128" spans="1:8" s="58" customFormat="1" ht="15.75">
      <c r="A128" s="96"/>
      <c r="B128" s="131" t="s">
        <v>219</v>
      </c>
      <c r="C128" s="86"/>
      <c r="D128" s="86"/>
      <c r="E128" s="87"/>
      <c r="F128" s="86"/>
      <c r="G128" s="156">
        <f>29.4985-8.09369</f>
        <v>21.404809999999998</v>
      </c>
      <c r="H128" s="156">
        <f>29.4985-8.09369</f>
        <v>21.404809999999998</v>
      </c>
    </row>
    <row r="129" spans="1:8" s="58" customFormat="1" ht="15.75">
      <c r="A129" s="96"/>
      <c r="B129" s="95" t="s">
        <v>135</v>
      </c>
      <c r="C129" s="86" t="s">
        <v>64</v>
      </c>
      <c r="D129" s="86" t="s">
        <v>88</v>
      </c>
      <c r="E129" s="87" t="s">
        <v>72</v>
      </c>
      <c r="F129" s="101"/>
      <c r="G129" s="88">
        <f>G130</f>
        <v>4914.4853299999995</v>
      </c>
      <c r="H129" s="88">
        <f>H130</f>
        <v>4914.4853299999995</v>
      </c>
    </row>
    <row r="130" spans="1:8" s="58" customFormat="1" ht="63">
      <c r="A130" s="96"/>
      <c r="B130" s="95" t="s">
        <v>270</v>
      </c>
      <c r="C130" s="86" t="s">
        <v>64</v>
      </c>
      <c r="D130" s="86" t="s">
        <v>88</v>
      </c>
      <c r="E130" s="87" t="s">
        <v>271</v>
      </c>
      <c r="F130" s="101"/>
      <c r="G130" s="88">
        <f>G131+G132</f>
        <v>4914.4853299999995</v>
      </c>
      <c r="H130" s="88">
        <f>H131+H132</f>
        <v>4914.4853299999995</v>
      </c>
    </row>
    <row r="131" spans="1:10" s="58" customFormat="1" ht="15.75">
      <c r="A131" s="96"/>
      <c r="B131" s="85" t="s">
        <v>22</v>
      </c>
      <c r="C131" s="86" t="s">
        <v>64</v>
      </c>
      <c r="D131" s="86" t="s">
        <v>88</v>
      </c>
      <c r="E131" s="87" t="s">
        <v>271</v>
      </c>
      <c r="F131" s="86" t="s">
        <v>23</v>
      </c>
      <c r="G131" s="88">
        <f>889.7+1500</f>
        <v>2389.7</v>
      </c>
      <c r="H131" s="88">
        <f>889.7+1500</f>
        <v>2389.7</v>
      </c>
      <c r="I131" s="99"/>
      <c r="J131" s="99"/>
    </row>
    <row r="132" spans="1:10" s="58" customFormat="1" ht="15.75">
      <c r="A132" s="96"/>
      <c r="B132" s="85" t="s">
        <v>65</v>
      </c>
      <c r="C132" s="86" t="s">
        <v>64</v>
      </c>
      <c r="D132" s="86" t="s">
        <v>88</v>
      </c>
      <c r="E132" s="87" t="s">
        <v>271</v>
      </c>
      <c r="F132" s="86" t="s">
        <v>66</v>
      </c>
      <c r="G132" s="88">
        <f>2000+524.78533</f>
        <v>2524.78533</v>
      </c>
      <c r="H132" s="88">
        <f>2524.78533</f>
        <v>2524.78533</v>
      </c>
      <c r="I132" s="99"/>
      <c r="J132" s="99"/>
    </row>
    <row r="133" spans="1:10" s="58" customFormat="1" ht="31.5">
      <c r="A133" s="96"/>
      <c r="B133" s="85" t="s">
        <v>256</v>
      </c>
      <c r="C133" s="86" t="s">
        <v>64</v>
      </c>
      <c r="D133" s="86" t="s">
        <v>88</v>
      </c>
      <c r="E133" s="87" t="s">
        <v>235</v>
      </c>
      <c r="F133" s="86"/>
      <c r="G133" s="88">
        <f>G134+G136</f>
        <v>3069.47855</v>
      </c>
      <c r="H133" s="88">
        <f>H134+H136</f>
        <v>3069.47855</v>
      </c>
      <c r="I133" s="99"/>
      <c r="J133" s="99"/>
    </row>
    <row r="134" spans="1:10" s="58" customFormat="1" ht="47.25">
      <c r="A134" s="96"/>
      <c r="B134" s="100" t="s">
        <v>355</v>
      </c>
      <c r="C134" s="86" t="s">
        <v>64</v>
      </c>
      <c r="D134" s="86" t="s">
        <v>88</v>
      </c>
      <c r="E134" s="87" t="s">
        <v>282</v>
      </c>
      <c r="F134" s="86"/>
      <c r="G134" s="88">
        <f>G135</f>
        <v>2790.43505</v>
      </c>
      <c r="H134" s="88">
        <f>H135</f>
        <v>2790.43505</v>
      </c>
      <c r="I134" s="99"/>
      <c r="J134" s="99"/>
    </row>
    <row r="135" spans="1:10" s="58" customFormat="1" ht="15.75">
      <c r="A135" s="96"/>
      <c r="B135" s="85" t="s">
        <v>22</v>
      </c>
      <c r="C135" s="86" t="s">
        <v>64</v>
      </c>
      <c r="D135" s="86" t="s">
        <v>88</v>
      </c>
      <c r="E135" s="87" t="s">
        <v>282</v>
      </c>
      <c r="F135" s="86" t="s">
        <v>23</v>
      </c>
      <c r="G135" s="88">
        <v>2790.43505</v>
      </c>
      <c r="H135" s="88">
        <v>2790.43505</v>
      </c>
      <c r="I135" s="99"/>
      <c r="J135" s="99"/>
    </row>
    <row r="136" spans="1:10" s="58" customFormat="1" ht="47.25">
      <c r="A136" s="96"/>
      <c r="B136" s="100" t="s">
        <v>356</v>
      </c>
      <c r="C136" s="86" t="s">
        <v>64</v>
      </c>
      <c r="D136" s="86" t="s">
        <v>88</v>
      </c>
      <c r="E136" s="87" t="s">
        <v>310</v>
      </c>
      <c r="F136" s="86"/>
      <c r="G136" s="88">
        <f>G137</f>
        <v>279.04349999999977</v>
      </c>
      <c r="H136" s="88">
        <f>H137</f>
        <v>279.04349999999977</v>
      </c>
      <c r="I136" s="99"/>
      <c r="J136" s="99"/>
    </row>
    <row r="137" spans="1:10" s="58" customFormat="1" ht="15.75">
      <c r="A137" s="96"/>
      <c r="B137" s="85" t="s">
        <v>22</v>
      </c>
      <c r="C137" s="86" t="s">
        <v>64</v>
      </c>
      <c r="D137" s="86" t="s">
        <v>88</v>
      </c>
      <c r="E137" s="87" t="s">
        <v>310</v>
      </c>
      <c r="F137" s="86" t="s">
        <v>23</v>
      </c>
      <c r="G137" s="88">
        <f>279.0435+2790.43505-2790.43505</f>
        <v>279.04349999999977</v>
      </c>
      <c r="H137" s="88">
        <f>279.0435+2790.43505-2790.43505</f>
        <v>279.04349999999977</v>
      </c>
      <c r="I137" s="99"/>
      <c r="J137" s="99"/>
    </row>
    <row r="138" spans="1:8" s="58" customFormat="1" ht="15.75">
      <c r="A138" s="96"/>
      <c r="B138" s="85" t="s">
        <v>11</v>
      </c>
      <c r="C138" s="86" t="s">
        <v>64</v>
      </c>
      <c r="D138" s="86" t="s">
        <v>88</v>
      </c>
      <c r="E138" s="87" t="s">
        <v>12</v>
      </c>
      <c r="F138" s="86"/>
      <c r="G138" s="88">
        <f>G139+G142+G144+G146+G148</f>
        <v>88586.00043</v>
      </c>
      <c r="H138" s="88">
        <f>H139+H142+H144+H146+H148</f>
        <v>106140.38243</v>
      </c>
    </row>
    <row r="139" spans="1:8" s="58" customFormat="1" ht="15.75">
      <c r="A139" s="96"/>
      <c r="B139" s="85" t="s">
        <v>257</v>
      </c>
      <c r="C139" s="86" t="s">
        <v>64</v>
      </c>
      <c r="D139" s="86" t="s">
        <v>88</v>
      </c>
      <c r="E139" s="87" t="s">
        <v>93</v>
      </c>
      <c r="F139" s="86"/>
      <c r="G139" s="88">
        <f>G140</f>
        <v>15942.86672</v>
      </c>
      <c r="H139" s="88">
        <f>H140</f>
        <v>16482.03172</v>
      </c>
    </row>
    <row r="140" spans="1:8" s="58" customFormat="1" ht="15.75">
      <c r="A140" s="96"/>
      <c r="B140" s="85" t="s">
        <v>22</v>
      </c>
      <c r="C140" s="86" t="s">
        <v>64</v>
      </c>
      <c r="D140" s="86" t="s">
        <v>88</v>
      </c>
      <c r="E140" s="87" t="s">
        <v>93</v>
      </c>
      <c r="F140" s="86" t="s">
        <v>23</v>
      </c>
      <c r="G140" s="88">
        <f>15850.97-1.41828-906.685+1000</f>
        <v>15942.86672</v>
      </c>
      <c r="H140" s="88">
        <f>16483.45-1.41828+2611.101-2611.101</f>
        <v>16482.03172</v>
      </c>
    </row>
    <row r="141" spans="1:8" s="58" customFormat="1" ht="15.75">
      <c r="A141" s="96"/>
      <c r="B141" s="154" t="s">
        <v>296</v>
      </c>
      <c r="C141" s="152"/>
      <c r="D141" s="152"/>
      <c r="E141" s="153"/>
      <c r="F141" s="152"/>
      <c r="G141" s="149">
        <f>3517.786-906.685</f>
        <v>2611.101</v>
      </c>
      <c r="H141" s="149">
        <v>2611.101</v>
      </c>
    </row>
    <row r="142" spans="1:8" s="58" customFormat="1" ht="15.75">
      <c r="A142" s="96"/>
      <c r="B142" s="85" t="s">
        <v>94</v>
      </c>
      <c r="C142" s="86" t="s">
        <v>64</v>
      </c>
      <c r="D142" s="86" t="s">
        <v>88</v>
      </c>
      <c r="E142" s="87" t="s">
        <v>95</v>
      </c>
      <c r="F142" s="86"/>
      <c r="G142" s="88">
        <f>G143</f>
        <v>3507.21491</v>
      </c>
      <c r="H142" s="88">
        <f>H143</f>
        <v>3507.21491</v>
      </c>
    </row>
    <row r="143" spans="1:8" s="58" customFormat="1" ht="15.75">
      <c r="A143" s="96"/>
      <c r="B143" s="85" t="s">
        <v>22</v>
      </c>
      <c r="C143" s="86" t="s">
        <v>64</v>
      </c>
      <c r="D143" s="86" t="s">
        <v>88</v>
      </c>
      <c r="E143" s="87" t="s">
        <v>95</v>
      </c>
      <c r="F143" s="86" t="s">
        <v>23</v>
      </c>
      <c r="G143" s="88">
        <v>3507.21491</v>
      </c>
      <c r="H143" s="88">
        <v>3507.21491</v>
      </c>
    </row>
    <row r="144" spans="1:8" s="58" customFormat="1" ht="15.75">
      <c r="A144" s="96"/>
      <c r="B144" s="85" t="s">
        <v>96</v>
      </c>
      <c r="C144" s="86" t="s">
        <v>64</v>
      </c>
      <c r="D144" s="86" t="s">
        <v>88</v>
      </c>
      <c r="E144" s="87" t="s">
        <v>97</v>
      </c>
      <c r="F144" s="86"/>
      <c r="G144" s="88">
        <f>G145</f>
        <v>792.233</v>
      </c>
      <c r="H144" s="88">
        <f>H145</f>
        <v>807.45</v>
      </c>
    </row>
    <row r="145" spans="1:8" s="58" customFormat="1" ht="15.75">
      <c r="A145" s="96"/>
      <c r="B145" s="85" t="s">
        <v>22</v>
      </c>
      <c r="C145" s="86" t="s">
        <v>64</v>
      </c>
      <c r="D145" s="86" t="s">
        <v>88</v>
      </c>
      <c r="E145" s="87" t="s">
        <v>97</v>
      </c>
      <c r="F145" s="86" t="s">
        <v>23</v>
      </c>
      <c r="G145" s="88">
        <v>792.233</v>
      </c>
      <c r="H145" s="88">
        <v>807.45</v>
      </c>
    </row>
    <row r="146" spans="1:8" s="58" customFormat="1" ht="15.75">
      <c r="A146" s="96"/>
      <c r="B146" s="85" t="s">
        <v>98</v>
      </c>
      <c r="C146" s="86" t="s">
        <v>64</v>
      </c>
      <c r="D146" s="86" t="s">
        <v>88</v>
      </c>
      <c r="E146" s="87" t="s">
        <v>99</v>
      </c>
      <c r="F146" s="86"/>
      <c r="G146" s="88">
        <f>G147</f>
        <v>255.8034</v>
      </c>
      <c r="H146" s="88">
        <f>H147</f>
        <v>255.8034</v>
      </c>
    </row>
    <row r="147" spans="1:8" s="58" customFormat="1" ht="15.75">
      <c r="A147" s="96"/>
      <c r="B147" s="85" t="s">
        <v>22</v>
      </c>
      <c r="C147" s="86" t="s">
        <v>64</v>
      </c>
      <c r="D147" s="86" t="s">
        <v>88</v>
      </c>
      <c r="E147" s="87" t="s">
        <v>99</v>
      </c>
      <c r="F147" s="86" t="s">
        <v>23</v>
      </c>
      <c r="G147" s="88">
        <v>255.8034</v>
      </c>
      <c r="H147" s="88">
        <v>255.8034</v>
      </c>
    </row>
    <row r="148" spans="1:8" s="58" customFormat="1" ht="31.5">
      <c r="A148" s="90"/>
      <c r="B148" s="85" t="s">
        <v>91</v>
      </c>
      <c r="C148" s="86" t="s">
        <v>64</v>
      </c>
      <c r="D148" s="86" t="s">
        <v>88</v>
      </c>
      <c r="E148" s="87" t="s">
        <v>92</v>
      </c>
      <c r="F148" s="86"/>
      <c r="G148" s="88">
        <f>G149</f>
        <v>68087.8824</v>
      </c>
      <c r="H148" s="88">
        <f>H149</f>
        <v>85087.8824</v>
      </c>
    </row>
    <row r="149" spans="1:9" s="50" customFormat="1" ht="15.75">
      <c r="A149" s="90"/>
      <c r="B149" s="85" t="s">
        <v>65</v>
      </c>
      <c r="C149" s="86" t="s">
        <v>64</v>
      </c>
      <c r="D149" s="86" t="s">
        <v>88</v>
      </c>
      <c r="E149" s="87" t="s">
        <v>92</v>
      </c>
      <c r="F149" s="86" t="s">
        <v>66</v>
      </c>
      <c r="G149" s="88">
        <f>85087.8824-17000</f>
        <v>68087.8824</v>
      </c>
      <c r="H149" s="88">
        <f>85087.8824</f>
        <v>85087.8824</v>
      </c>
      <c r="I149" s="54"/>
    </row>
    <row r="150" spans="1:8" s="50" customFormat="1" ht="15.75">
      <c r="A150" s="90"/>
      <c r="B150" s="85" t="s">
        <v>100</v>
      </c>
      <c r="C150" s="86" t="s">
        <v>64</v>
      </c>
      <c r="D150" s="86" t="s">
        <v>101</v>
      </c>
      <c r="E150" s="87"/>
      <c r="F150" s="86"/>
      <c r="G150" s="88">
        <f>G151+G159</f>
        <v>41656.84248</v>
      </c>
      <c r="H150" s="88">
        <f>H151+H159</f>
        <v>42580.84948</v>
      </c>
    </row>
    <row r="151" spans="1:12" s="56" customFormat="1" ht="47.25" customHeight="1">
      <c r="A151" s="90"/>
      <c r="B151" s="85" t="s">
        <v>255</v>
      </c>
      <c r="C151" s="86" t="s">
        <v>64</v>
      </c>
      <c r="D151" s="86" t="s">
        <v>101</v>
      </c>
      <c r="E151" s="87" t="s">
        <v>83</v>
      </c>
      <c r="F151" s="86"/>
      <c r="G151" s="88">
        <f>G152</f>
        <v>13651.604000000001</v>
      </c>
      <c r="H151" s="88">
        <f>H152</f>
        <v>13651.604000000001</v>
      </c>
      <c r="I151" s="51"/>
      <c r="J151" s="51"/>
      <c r="K151" s="51"/>
      <c r="L151" s="51"/>
    </row>
    <row r="152" spans="1:12" s="56" customFormat="1" ht="31.5" customHeight="1">
      <c r="A152" s="90"/>
      <c r="B152" s="85" t="s">
        <v>236</v>
      </c>
      <c r="C152" s="86" t="s">
        <v>64</v>
      </c>
      <c r="D152" s="86" t="s">
        <v>101</v>
      </c>
      <c r="E152" s="87" t="s">
        <v>84</v>
      </c>
      <c r="F152" s="86"/>
      <c r="G152" s="88">
        <f>G153+G155+G157</f>
        <v>13651.604000000001</v>
      </c>
      <c r="H152" s="88">
        <f>H153+H155+H157</f>
        <v>13651.604000000001</v>
      </c>
      <c r="I152" s="51"/>
      <c r="J152" s="51"/>
      <c r="K152" s="51"/>
      <c r="L152" s="51"/>
    </row>
    <row r="153" spans="1:12" s="56" customFormat="1" ht="47.25" customHeight="1">
      <c r="A153" s="90"/>
      <c r="B153" s="100" t="s">
        <v>242</v>
      </c>
      <c r="C153" s="86" t="s">
        <v>64</v>
      </c>
      <c r="D153" s="86" t="s">
        <v>101</v>
      </c>
      <c r="E153" s="87" t="s">
        <v>241</v>
      </c>
      <c r="F153" s="86"/>
      <c r="G153" s="88">
        <f>G154</f>
        <v>13070.2</v>
      </c>
      <c r="H153" s="88">
        <f>H154</f>
        <v>13070.2</v>
      </c>
      <c r="I153" s="51"/>
      <c r="J153" s="51"/>
      <c r="K153" s="51"/>
      <c r="L153" s="51"/>
    </row>
    <row r="154" spans="1:12" s="56" customFormat="1" ht="15.75" customHeight="1">
      <c r="A154" s="90"/>
      <c r="B154" s="85" t="s">
        <v>22</v>
      </c>
      <c r="C154" s="86" t="s">
        <v>64</v>
      </c>
      <c r="D154" s="86" t="s">
        <v>101</v>
      </c>
      <c r="E154" s="87" t="s">
        <v>241</v>
      </c>
      <c r="F154" s="86" t="s">
        <v>23</v>
      </c>
      <c r="G154" s="88">
        <v>13070.2</v>
      </c>
      <c r="H154" s="88">
        <v>13070.2</v>
      </c>
      <c r="I154" s="51"/>
      <c r="J154" s="51"/>
      <c r="K154" s="51"/>
      <c r="L154" s="51"/>
    </row>
    <row r="155" spans="1:12" s="56" customFormat="1" ht="47.25" customHeight="1">
      <c r="A155" s="90"/>
      <c r="B155" s="100" t="s">
        <v>102</v>
      </c>
      <c r="C155" s="86" t="s">
        <v>64</v>
      </c>
      <c r="D155" s="86" t="s">
        <v>101</v>
      </c>
      <c r="E155" s="87" t="s">
        <v>311</v>
      </c>
      <c r="F155" s="86"/>
      <c r="G155" s="88">
        <f>G156</f>
        <v>361.404</v>
      </c>
      <c r="H155" s="88">
        <f>H156</f>
        <v>361.404</v>
      </c>
      <c r="I155" s="51"/>
      <c r="J155" s="51"/>
      <c r="K155" s="51"/>
      <c r="L155" s="51"/>
    </row>
    <row r="156" spans="1:12" s="56" customFormat="1" ht="15.75" customHeight="1">
      <c r="A156" s="90"/>
      <c r="B156" s="85" t="s">
        <v>22</v>
      </c>
      <c r="C156" s="86" t="s">
        <v>64</v>
      </c>
      <c r="D156" s="86" t="s">
        <v>101</v>
      </c>
      <c r="E156" s="87" t="s">
        <v>311</v>
      </c>
      <c r="F156" s="86" t="s">
        <v>23</v>
      </c>
      <c r="G156" s="88">
        <v>361.404</v>
      </c>
      <c r="H156" s="88">
        <v>361.404</v>
      </c>
      <c r="I156" s="51"/>
      <c r="J156" s="51"/>
      <c r="K156" s="51"/>
      <c r="L156" s="51"/>
    </row>
    <row r="157" spans="1:12" s="56" customFormat="1" ht="94.5" customHeight="1">
      <c r="A157" s="90"/>
      <c r="B157" s="100" t="s">
        <v>298</v>
      </c>
      <c r="C157" s="86" t="s">
        <v>64</v>
      </c>
      <c r="D157" s="86" t="s">
        <v>101</v>
      </c>
      <c r="E157" s="87" t="s">
        <v>243</v>
      </c>
      <c r="F157" s="86"/>
      <c r="G157" s="88">
        <f>G158</f>
        <v>220</v>
      </c>
      <c r="H157" s="88">
        <f>H158</f>
        <v>220</v>
      </c>
      <c r="I157" s="51"/>
      <c r="J157" s="51"/>
      <c r="K157" s="51"/>
      <c r="L157" s="51"/>
    </row>
    <row r="158" spans="1:12" s="56" customFormat="1" ht="15.75" customHeight="1">
      <c r="A158" s="90"/>
      <c r="B158" s="85" t="s">
        <v>24</v>
      </c>
      <c r="C158" s="86" t="s">
        <v>64</v>
      </c>
      <c r="D158" s="86" t="s">
        <v>101</v>
      </c>
      <c r="E158" s="87" t="s">
        <v>243</v>
      </c>
      <c r="F158" s="86" t="s">
        <v>25</v>
      </c>
      <c r="G158" s="88">
        <v>220</v>
      </c>
      <c r="H158" s="88">
        <v>220</v>
      </c>
      <c r="I158" s="51"/>
      <c r="J158" s="51"/>
      <c r="K158" s="51"/>
      <c r="L158" s="51"/>
    </row>
    <row r="159" spans="1:8" s="50" customFormat="1" ht="15.75">
      <c r="A159" s="90"/>
      <c r="B159" s="85" t="s">
        <v>11</v>
      </c>
      <c r="C159" s="86" t="s">
        <v>64</v>
      </c>
      <c r="D159" s="86" t="s">
        <v>101</v>
      </c>
      <c r="E159" s="87" t="s">
        <v>12</v>
      </c>
      <c r="F159" s="86"/>
      <c r="G159" s="88">
        <f>G160+G164</f>
        <v>28005.23848</v>
      </c>
      <c r="H159" s="88">
        <f>H160+H164</f>
        <v>28929.245479999998</v>
      </c>
    </row>
    <row r="160" spans="1:8" s="55" customFormat="1" ht="31.5">
      <c r="A160" s="96"/>
      <c r="B160" s="95" t="s">
        <v>20</v>
      </c>
      <c r="C160" s="86" t="s">
        <v>64</v>
      </c>
      <c r="D160" s="86" t="s">
        <v>101</v>
      </c>
      <c r="E160" s="87" t="s">
        <v>21</v>
      </c>
      <c r="F160" s="86" t="s">
        <v>19</v>
      </c>
      <c r="G160" s="88">
        <f>G161+G162+G163</f>
        <v>16880.18561</v>
      </c>
      <c r="H160" s="88">
        <f>H161+H162+H163</f>
        <v>17611.11361</v>
      </c>
    </row>
    <row r="161" spans="1:8" s="55" customFormat="1" ht="47.25">
      <c r="A161" s="96"/>
      <c r="B161" s="85" t="s">
        <v>15</v>
      </c>
      <c r="C161" s="86" t="s">
        <v>64</v>
      </c>
      <c r="D161" s="86" t="s">
        <v>101</v>
      </c>
      <c r="E161" s="87" t="s">
        <v>21</v>
      </c>
      <c r="F161" s="86" t="s">
        <v>16</v>
      </c>
      <c r="G161" s="88">
        <v>16168.4042</v>
      </c>
      <c r="H161" s="88">
        <v>16899.3322</v>
      </c>
    </row>
    <row r="162" spans="1:8" s="55" customFormat="1" ht="15.75">
      <c r="A162" s="96"/>
      <c r="B162" s="85" t="s">
        <v>22</v>
      </c>
      <c r="C162" s="86" t="s">
        <v>64</v>
      </c>
      <c r="D162" s="86" t="s">
        <v>101</v>
      </c>
      <c r="E162" s="87" t="s">
        <v>21</v>
      </c>
      <c r="F162" s="86" t="s">
        <v>23</v>
      </c>
      <c r="G162" s="88">
        <v>448.229</v>
      </c>
      <c r="H162" s="88">
        <v>448.229</v>
      </c>
    </row>
    <row r="163" spans="1:8" s="51" customFormat="1" ht="15.75">
      <c r="A163" s="90"/>
      <c r="B163" s="85" t="s">
        <v>24</v>
      </c>
      <c r="C163" s="86" t="s">
        <v>64</v>
      </c>
      <c r="D163" s="86" t="s">
        <v>101</v>
      </c>
      <c r="E163" s="87" t="s">
        <v>21</v>
      </c>
      <c r="F163" s="86" t="s">
        <v>25</v>
      </c>
      <c r="G163" s="88">
        <v>263.55241</v>
      </c>
      <c r="H163" s="88">
        <v>263.55241</v>
      </c>
    </row>
    <row r="164" spans="1:8" s="51" customFormat="1" ht="47.25">
      <c r="A164" s="90"/>
      <c r="B164" s="104" t="s">
        <v>108</v>
      </c>
      <c r="C164" s="86" t="s">
        <v>64</v>
      </c>
      <c r="D164" s="86" t="s">
        <v>101</v>
      </c>
      <c r="E164" s="87" t="s">
        <v>109</v>
      </c>
      <c r="F164" s="86"/>
      <c r="G164" s="88">
        <f>G165+G166+G167</f>
        <v>11125.05287</v>
      </c>
      <c r="H164" s="88">
        <f>H165+H166+H167</f>
        <v>11318.13187</v>
      </c>
    </row>
    <row r="165" spans="1:8" s="51" customFormat="1" ht="47.25">
      <c r="A165" s="90"/>
      <c r="B165" s="85" t="s">
        <v>15</v>
      </c>
      <c r="C165" s="86" t="s">
        <v>64</v>
      </c>
      <c r="D165" s="86" t="s">
        <v>101</v>
      </c>
      <c r="E165" s="87" t="s">
        <v>109</v>
      </c>
      <c r="F165" s="86" t="s">
        <v>16</v>
      </c>
      <c r="G165" s="88">
        <v>10500.29287</v>
      </c>
      <c r="H165" s="88">
        <v>10689.87687</v>
      </c>
    </row>
    <row r="166" spans="1:8" s="51" customFormat="1" ht="15.75">
      <c r="A166" s="90"/>
      <c r="B166" s="85" t="s">
        <v>22</v>
      </c>
      <c r="C166" s="86" t="s">
        <v>64</v>
      </c>
      <c r="D166" s="86" t="s">
        <v>101</v>
      </c>
      <c r="E166" s="87" t="s">
        <v>109</v>
      </c>
      <c r="F166" s="86" t="s">
        <v>23</v>
      </c>
      <c r="G166" s="88">
        <v>619.76</v>
      </c>
      <c r="H166" s="88">
        <v>623.255</v>
      </c>
    </row>
    <row r="167" spans="1:8" s="51" customFormat="1" ht="15.75">
      <c r="A167" s="90"/>
      <c r="B167" s="85" t="s">
        <v>24</v>
      </c>
      <c r="C167" s="86" t="s">
        <v>64</v>
      </c>
      <c r="D167" s="86" t="s">
        <v>101</v>
      </c>
      <c r="E167" s="87" t="s">
        <v>109</v>
      </c>
      <c r="F167" s="86" t="s">
        <v>25</v>
      </c>
      <c r="G167" s="88">
        <v>5</v>
      </c>
      <c r="H167" s="88">
        <v>5</v>
      </c>
    </row>
    <row r="168" spans="1:8" s="51" customFormat="1" ht="15.75">
      <c r="A168" s="90"/>
      <c r="B168" s="85" t="s">
        <v>290</v>
      </c>
      <c r="C168" s="86" t="s">
        <v>64</v>
      </c>
      <c r="D168" s="86" t="s">
        <v>190</v>
      </c>
      <c r="E168" s="87"/>
      <c r="F168" s="86"/>
      <c r="G168" s="88">
        <f>G169</f>
        <v>2136.76276</v>
      </c>
      <c r="H168" s="88">
        <f>H169</f>
        <v>870.88889</v>
      </c>
    </row>
    <row r="169" spans="1:8" s="51" customFormat="1" ht="15.75">
      <c r="A169" s="90"/>
      <c r="B169" s="85" t="s">
        <v>287</v>
      </c>
      <c r="C169" s="86" t="s">
        <v>64</v>
      </c>
      <c r="D169" s="86" t="s">
        <v>284</v>
      </c>
      <c r="E169" s="87"/>
      <c r="F169" s="86"/>
      <c r="G169" s="88">
        <f>G170</f>
        <v>2136.76276</v>
      </c>
      <c r="H169" s="88">
        <f>H170</f>
        <v>870.88889</v>
      </c>
    </row>
    <row r="170" spans="1:8" s="51" customFormat="1" ht="21.75" customHeight="1">
      <c r="A170" s="90"/>
      <c r="B170" s="85" t="s">
        <v>288</v>
      </c>
      <c r="C170" s="86" t="s">
        <v>64</v>
      </c>
      <c r="D170" s="86" t="s">
        <v>284</v>
      </c>
      <c r="E170" s="87" t="s">
        <v>285</v>
      </c>
      <c r="F170" s="86"/>
      <c r="G170" s="88">
        <f>G178+G171</f>
        <v>2136.76276</v>
      </c>
      <c r="H170" s="88">
        <f>H178+H171</f>
        <v>870.88889</v>
      </c>
    </row>
    <row r="171" spans="1:8" s="51" customFormat="1" ht="31.5">
      <c r="A171" s="90"/>
      <c r="B171" s="85" t="s">
        <v>320</v>
      </c>
      <c r="C171" s="86" t="s">
        <v>64</v>
      </c>
      <c r="D171" s="86" t="s">
        <v>284</v>
      </c>
      <c r="E171" s="87" t="s">
        <v>321</v>
      </c>
      <c r="F171" s="86"/>
      <c r="G171" s="88">
        <f>G172+G174+G176</f>
        <v>1986.76276</v>
      </c>
      <c r="H171" s="88">
        <f>H172+H174+H176</f>
        <v>801.8</v>
      </c>
    </row>
    <row r="172" spans="1:8" s="51" customFormat="1" ht="78.75">
      <c r="A172" s="90"/>
      <c r="B172" s="95" t="s">
        <v>322</v>
      </c>
      <c r="C172" s="86" t="s">
        <v>64</v>
      </c>
      <c r="D172" s="86" t="s">
        <v>284</v>
      </c>
      <c r="E172" s="87" t="s">
        <v>323</v>
      </c>
      <c r="F172" s="86"/>
      <c r="G172" s="88">
        <f>G173</f>
        <v>800</v>
      </c>
      <c r="H172" s="88">
        <f>H173</f>
        <v>800</v>
      </c>
    </row>
    <row r="173" spans="1:8" s="51" customFormat="1" ht="21.75" customHeight="1">
      <c r="A173" s="90"/>
      <c r="B173" s="85" t="s">
        <v>65</v>
      </c>
      <c r="C173" s="86" t="s">
        <v>64</v>
      </c>
      <c r="D173" s="86" t="s">
        <v>284</v>
      </c>
      <c r="E173" s="87" t="s">
        <v>323</v>
      </c>
      <c r="F173" s="86" t="s">
        <v>66</v>
      </c>
      <c r="G173" s="88">
        <v>800</v>
      </c>
      <c r="H173" s="88">
        <v>800</v>
      </c>
    </row>
    <row r="174" spans="1:8" s="51" customFormat="1" ht="78.75">
      <c r="A174" s="90"/>
      <c r="B174" s="95" t="s">
        <v>346</v>
      </c>
      <c r="C174" s="86" t="s">
        <v>64</v>
      </c>
      <c r="D174" s="86" t="s">
        <v>284</v>
      </c>
      <c r="E174" s="87" t="s">
        <v>345</v>
      </c>
      <c r="F174" s="86"/>
      <c r="G174" s="88">
        <f>G175</f>
        <v>244.64464</v>
      </c>
      <c r="H174" s="88">
        <f>H175</f>
        <v>0.9</v>
      </c>
    </row>
    <row r="175" spans="1:8" s="51" customFormat="1" ht="21.75" customHeight="1">
      <c r="A175" s="90"/>
      <c r="B175" s="85" t="s">
        <v>65</v>
      </c>
      <c r="C175" s="86" t="s">
        <v>64</v>
      </c>
      <c r="D175" s="86" t="s">
        <v>284</v>
      </c>
      <c r="E175" s="87" t="s">
        <v>345</v>
      </c>
      <c r="F175" s="86" t="s">
        <v>66</v>
      </c>
      <c r="G175" s="88">
        <f>0.24464+244.4</f>
        <v>244.64464</v>
      </c>
      <c r="H175" s="88">
        <v>0.9</v>
      </c>
    </row>
    <row r="176" spans="1:8" s="51" customFormat="1" ht="63">
      <c r="A176" s="90"/>
      <c r="B176" s="95" t="s">
        <v>347</v>
      </c>
      <c r="C176" s="86" t="s">
        <v>64</v>
      </c>
      <c r="D176" s="86" t="s">
        <v>284</v>
      </c>
      <c r="E176" s="87" t="s">
        <v>348</v>
      </c>
      <c r="F176" s="86"/>
      <c r="G176" s="88">
        <f>G177</f>
        <v>942.1181200000001</v>
      </c>
      <c r="H176" s="88">
        <f>H177</f>
        <v>0.9</v>
      </c>
    </row>
    <row r="177" spans="1:8" s="51" customFormat="1" ht="21.75" customHeight="1">
      <c r="A177" s="90"/>
      <c r="B177" s="85" t="s">
        <v>65</v>
      </c>
      <c r="C177" s="86" t="s">
        <v>64</v>
      </c>
      <c r="D177" s="86" t="s">
        <v>284</v>
      </c>
      <c r="E177" s="87" t="s">
        <v>348</v>
      </c>
      <c r="F177" s="86" t="s">
        <v>66</v>
      </c>
      <c r="G177" s="88">
        <f>0.94212+941.176</f>
        <v>942.1181200000001</v>
      </c>
      <c r="H177" s="88">
        <v>0.9</v>
      </c>
    </row>
    <row r="178" spans="1:8" s="51" customFormat="1" ht="31.5">
      <c r="A178" s="90"/>
      <c r="B178" s="85" t="s">
        <v>289</v>
      </c>
      <c r="C178" s="86" t="s">
        <v>281</v>
      </c>
      <c r="D178" s="86" t="s">
        <v>284</v>
      </c>
      <c r="E178" s="87" t="s">
        <v>286</v>
      </c>
      <c r="F178" s="86"/>
      <c r="G178" s="88">
        <f>G179</f>
        <v>150</v>
      </c>
      <c r="H178" s="88">
        <f>H179</f>
        <v>69.08889</v>
      </c>
    </row>
    <row r="179" spans="1:8" s="51" customFormat="1" ht="63">
      <c r="A179" s="90"/>
      <c r="B179" s="95" t="s">
        <v>350</v>
      </c>
      <c r="C179" s="86" t="s">
        <v>64</v>
      </c>
      <c r="D179" s="86" t="s">
        <v>284</v>
      </c>
      <c r="E179" s="87" t="s">
        <v>349</v>
      </c>
      <c r="F179" s="86"/>
      <c r="G179" s="88">
        <f>G180</f>
        <v>150</v>
      </c>
      <c r="H179" s="88">
        <f>H180</f>
        <v>69.08889</v>
      </c>
    </row>
    <row r="180" spans="1:8" s="51" customFormat="1" ht="15.75">
      <c r="A180" s="90"/>
      <c r="B180" s="85" t="s">
        <v>22</v>
      </c>
      <c r="C180" s="86" t="s">
        <v>64</v>
      </c>
      <c r="D180" s="86" t="s">
        <v>284</v>
      </c>
      <c r="E180" s="87" t="s">
        <v>349</v>
      </c>
      <c r="F180" s="86" t="s">
        <v>23</v>
      </c>
      <c r="G180" s="88">
        <f>15+135</f>
        <v>150</v>
      </c>
      <c r="H180" s="88">
        <v>69.08889</v>
      </c>
    </row>
    <row r="181" spans="1:8" s="50" customFormat="1" ht="15.75">
      <c r="A181" s="90"/>
      <c r="B181" s="85" t="s">
        <v>48</v>
      </c>
      <c r="C181" s="86" t="s">
        <v>64</v>
      </c>
      <c r="D181" s="86" t="s">
        <v>49</v>
      </c>
      <c r="E181" s="87"/>
      <c r="F181" s="86"/>
      <c r="G181" s="88">
        <f>G182</f>
        <v>1015</v>
      </c>
      <c r="H181" s="88">
        <f>H182</f>
        <v>1065</v>
      </c>
    </row>
    <row r="182" spans="1:8" s="50" customFormat="1" ht="15.75">
      <c r="A182" s="90"/>
      <c r="B182" s="85" t="s">
        <v>50</v>
      </c>
      <c r="C182" s="86" t="s">
        <v>64</v>
      </c>
      <c r="D182" s="86" t="s">
        <v>51</v>
      </c>
      <c r="E182" s="87"/>
      <c r="F182" s="86"/>
      <c r="G182" s="88">
        <f>G183</f>
        <v>1015</v>
      </c>
      <c r="H182" s="88">
        <f>H183</f>
        <v>1065</v>
      </c>
    </row>
    <row r="183" spans="1:8" s="50" customFormat="1" ht="15.75">
      <c r="A183" s="90"/>
      <c r="B183" s="85" t="s">
        <v>11</v>
      </c>
      <c r="C183" s="86" t="s">
        <v>64</v>
      </c>
      <c r="D183" s="86" t="s">
        <v>51</v>
      </c>
      <c r="E183" s="87" t="s">
        <v>12</v>
      </c>
      <c r="F183" s="86"/>
      <c r="G183" s="88">
        <f>G186+G184</f>
        <v>1015</v>
      </c>
      <c r="H183" s="88">
        <f>H186+H184</f>
        <v>1065</v>
      </c>
    </row>
    <row r="184" spans="1:8" s="50" customFormat="1" ht="31.5">
      <c r="A184" s="90"/>
      <c r="B184" s="85" t="s">
        <v>104</v>
      </c>
      <c r="C184" s="86" t="s">
        <v>64</v>
      </c>
      <c r="D184" s="86" t="s">
        <v>51</v>
      </c>
      <c r="E184" s="87" t="s">
        <v>105</v>
      </c>
      <c r="F184" s="86"/>
      <c r="G184" s="88">
        <f>G185</f>
        <v>165</v>
      </c>
      <c r="H184" s="88">
        <f>H185</f>
        <v>165</v>
      </c>
    </row>
    <row r="185" spans="1:8" s="50" customFormat="1" ht="15.75">
      <c r="A185" s="90"/>
      <c r="B185" s="85" t="s">
        <v>53</v>
      </c>
      <c r="C185" s="86" t="s">
        <v>64</v>
      </c>
      <c r="D185" s="86" t="s">
        <v>51</v>
      </c>
      <c r="E185" s="87" t="s">
        <v>105</v>
      </c>
      <c r="F185" s="86" t="s">
        <v>54</v>
      </c>
      <c r="G185" s="88">
        <v>165</v>
      </c>
      <c r="H185" s="88">
        <v>165</v>
      </c>
    </row>
    <row r="186" spans="1:8" s="50" customFormat="1" ht="31.5">
      <c r="A186" s="90"/>
      <c r="B186" s="89" t="s">
        <v>106</v>
      </c>
      <c r="C186" s="86" t="s">
        <v>64</v>
      </c>
      <c r="D186" s="86" t="s">
        <v>51</v>
      </c>
      <c r="E186" s="87" t="s">
        <v>107</v>
      </c>
      <c r="F186" s="86"/>
      <c r="G186" s="88">
        <f>G187</f>
        <v>850</v>
      </c>
      <c r="H186" s="88">
        <f>H187</f>
        <v>900</v>
      </c>
    </row>
    <row r="187" spans="1:8" s="50" customFormat="1" ht="15.75">
      <c r="A187" s="90"/>
      <c r="B187" s="89" t="s">
        <v>53</v>
      </c>
      <c r="C187" s="86" t="s">
        <v>64</v>
      </c>
      <c r="D187" s="86" t="s">
        <v>51</v>
      </c>
      <c r="E187" s="87" t="s">
        <v>107</v>
      </c>
      <c r="F187" s="86" t="s">
        <v>54</v>
      </c>
      <c r="G187" s="88">
        <v>850</v>
      </c>
      <c r="H187" s="88">
        <v>900</v>
      </c>
    </row>
    <row r="188" spans="1:9" s="52" customFormat="1" ht="15.75">
      <c r="A188" s="80">
        <v>6</v>
      </c>
      <c r="B188" s="177" t="s">
        <v>117</v>
      </c>
      <c r="C188" s="105" t="s">
        <v>118</v>
      </c>
      <c r="D188" s="105"/>
      <c r="E188" s="82"/>
      <c r="F188" s="105"/>
      <c r="G188" s="83">
        <f>G189+G208</f>
        <v>504838.62588999997</v>
      </c>
      <c r="H188" s="83">
        <f>H189</f>
        <v>27964.212549999997</v>
      </c>
      <c r="I188" s="51"/>
    </row>
    <row r="189" spans="1:8" s="50" customFormat="1" ht="15.75">
      <c r="A189" s="90"/>
      <c r="B189" s="85" t="s">
        <v>7</v>
      </c>
      <c r="C189" s="86" t="s">
        <v>118</v>
      </c>
      <c r="D189" s="86" t="s">
        <v>8</v>
      </c>
      <c r="E189" s="87"/>
      <c r="F189" s="86"/>
      <c r="G189" s="88">
        <f>G190+G196</f>
        <v>26701.909290000003</v>
      </c>
      <c r="H189" s="88">
        <f>H190+H196</f>
        <v>27964.212549999997</v>
      </c>
    </row>
    <row r="190" spans="1:8" s="50" customFormat="1" ht="31.5">
      <c r="A190" s="90"/>
      <c r="B190" s="85" t="s">
        <v>36</v>
      </c>
      <c r="C190" s="86" t="s">
        <v>118</v>
      </c>
      <c r="D190" s="86" t="s">
        <v>37</v>
      </c>
      <c r="E190" s="87" t="s">
        <v>19</v>
      </c>
      <c r="F190" s="86" t="s">
        <v>19</v>
      </c>
      <c r="G190" s="88">
        <f>G191</f>
        <v>19415.815130000003</v>
      </c>
      <c r="H190" s="88">
        <f>H191</f>
        <v>20442.674629999998</v>
      </c>
    </row>
    <row r="191" spans="1:8" s="50" customFormat="1" ht="15.75">
      <c r="A191" s="90"/>
      <c r="B191" s="85" t="s">
        <v>11</v>
      </c>
      <c r="C191" s="86" t="s">
        <v>118</v>
      </c>
      <c r="D191" s="86" t="s">
        <v>37</v>
      </c>
      <c r="E191" s="87" t="s">
        <v>12</v>
      </c>
      <c r="F191" s="86"/>
      <c r="G191" s="88">
        <f>G192</f>
        <v>19415.815130000003</v>
      </c>
      <c r="H191" s="88">
        <f>H192</f>
        <v>20442.674629999998</v>
      </c>
    </row>
    <row r="192" spans="1:8" s="60" customFormat="1" ht="31.5">
      <c r="A192" s="96"/>
      <c r="B192" s="85" t="s">
        <v>20</v>
      </c>
      <c r="C192" s="86" t="s">
        <v>118</v>
      </c>
      <c r="D192" s="86" t="s">
        <v>37</v>
      </c>
      <c r="E192" s="87" t="s">
        <v>21</v>
      </c>
      <c r="F192" s="86"/>
      <c r="G192" s="88">
        <f>G193+G195+G194</f>
        <v>19415.815130000003</v>
      </c>
      <c r="H192" s="88">
        <f>H193+H195+H194</f>
        <v>20442.674629999998</v>
      </c>
    </row>
    <row r="193" spans="1:8" s="58" customFormat="1" ht="47.25">
      <c r="A193" s="96"/>
      <c r="B193" s="85" t="s">
        <v>15</v>
      </c>
      <c r="C193" s="86" t="s">
        <v>118</v>
      </c>
      <c r="D193" s="86" t="s">
        <v>37</v>
      </c>
      <c r="E193" s="87" t="s">
        <v>21</v>
      </c>
      <c r="F193" s="86" t="s">
        <v>16</v>
      </c>
      <c r="G193" s="88">
        <v>18668.98844</v>
      </c>
      <c r="H193" s="88">
        <v>19589.86268</v>
      </c>
    </row>
    <row r="194" spans="1:8" s="59" customFormat="1" ht="15.75">
      <c r="A194" s="106"/>
      <c r="B194" s="85" t="s">
        <v>22</v>
      </c>
      <c r="C194" s="86" t="s">
        <v>118</v>
      </c>
      <c r="D194" s="86" t="s">
        <v>37</v>
      </c>
      <c r="E194" s="107" t="s">
        <v>21</v>
      </c>
      <c r="F194" s="86" t="s">
        <v>23</v>
      </c>
      <c r="G194" s="88">
        <v>729.32669</v>
      </c>
      <c r="H194" s="88">
        <v>835.31195</v>
      </c>
    </row>
    <row r="195" spans="1:8" s="58" customFormat="1" ht="15.75">
      <c r="A195" s="96"/>
      <c r="B195" s="85" t="s">
        <v>24</v>
      </c>
      <c r="C195" s="86" t="s">
        <v>118</v>
      </c>
      <c r="D195" s="86" t="s">
        <v>37</v>
      </c>
      <c r="E195" s="87" t="s">
        <v>21</v>
      </c>
      <c r="F195" s="86" t="s">
        <v>25</v>
      </c>
      <c r="G195" s="88">
        <v>17.5</v>
      </c>
      <c r="H195" s="88">
        <v>17.5</v>
      </c>
    </row>
    <row r="196" spans="1:8" s="57" customFormat="1" ht="15.75">
      <c r="A196" s="106"/>
      <c r="B196" s="85" t="s">
        <v>44</v>
      </c>
      <c r="C196" s="86" t="s">
        <v>118</v>
      </c>
      <c r="D196" s="86" t="s">
        <v>45</v>
      </c>
      <c r="E196" s="107"/>
      <c r="F196" s="86"/>
      <c r="G196" s="88">
        <f>G197</f>
        <v>7286.09416</v>
      </c>
      <c r="H196" s="88">
        <f>H197</f>
        <v>7521.53792</v>
      </c>
    </row>
    <row r="197" spans="1:8" s="59" customFormat="1" ht="31.5">
      <c r="A197" s="106"/>
      <c r="B197" s="85" t="s">
        <v>276</v>
      </c>
      <c r="C197" s="86" t="s">
        <v>118</v>
      </c>
      <c r="D197" s="86" t="s">
        <v>45</v>
      </c>
      <c r="E197" s="87" t="s">
        <v>119</v>
      </c>
      <c r="F197" s="86"/>
      <c r="G197" s="88">
        <f>G198+G200+G202+G204+G206</f>
        <v>7286.09416</v>
      </c>
      <c r="H197" s="88">
        <f>H198+H200+H202+H204+H206</f>
        <v>7521.53792</v>
      </c>
    </row>
    <row r="198" spans="1:8" s="59" customFormat="1" ht="63">
      <c r="A198" s="106"/>
      <c r="B198" s="104" t="s">
        <v>120</v>
      </c>
      <c r="C198" s="86" t="s">
        <v>118</v>
      </c>
      <c r="D198" s="86" t="s">
        <v>45</v>
      </c>
      <c r="E198" s="87" t="s">
        <v>121</v>
      </c>
      <c r="F198" s="86"/>
      <c r="G198" s="88">
        <f>G199</f>
        <v>500</v>
      </c>
      <c r="H198" s="88">
        <f>H199</f>
        <v>500</v>
      </c>
    </row>
    <row r="199" spans="1:8" s="59" customFormat="1" ht="15.75">
      <c r="A199" s="94"/>
      <c r="B199" s="85" t="s">
        <v>22</v>
      </c>
      <c r="C199" s="86" t="s">
        <v>118</v>
      </c>
      <c r="D199" s="86" t="s">
        <v>45</v>
      </c>
      <c r="E199" s="87" t="s">
        <v>121</v>
      </c>
      <c r="F199" s="86" t="s">
        <v>23</v>
      </c>
      <c r="G199" s="88">
        <v>500</v>
      </c>
      <c r="H199" s="88">
        <v>500</v>
      </c>
    </row>
    <row r="200" spans="1:8" s="59" customFormat="1" ht="63">
      <c r="A200" s="106"/>
      <c r="B200" s="104" t="s">
        <v>122</v>
      </c>
      <c r="C200" s="86" t="s">
        <v>118</v>
      </c>
      <c r="D200" s="86" t="s">
        <v>45</v>
      </c>
      <c r="E200" s="87" t="s">
        <v>123</v>
      </c>
      <c r="F200" s="86"/>
      <c r="G200" s="88">
        <f>G201</f>
        <v>100</v>
      </c>
      <c r="H200" s="88">
        <f>H201</f>
        <v>100</v>
      </c>
    </row>
    <row r="201" spans="1:8" s="59" customFormat="1" ht="15.75">
      <c r="A201" s="90"/>
      <c r="B201" s="85" t="s">
        <v>22</v>
      </c>
      <c r="C201" s="86" t="s">
        <v>118</v>
      </c>
      <c r="D201" s="86" t="s">
        <v>45</v>
      </c>
      <c r="E201" s="87" t="s">
        <v>123</v>
      </c>
      <c r="F201" s="86" t="s">
        <v>23</v>
      </c>
      <c r="G201" s="88">
        <v>100</v>
      </c>
      <c r="H201" s="88">
        <v>100</v>
      </c>
    </row>
    <row r="202" spans="1:8" s="59" customFormat="1" ht="63">
      <c r="A202" s="90"/>
      <c r="B202" s="104" t="s">
        <v>124</v>
      </c>
      <c r="C202" s="86" t="s">
        <v>118</v>
      </c>
      <c r="D202" s="86" t="s">
        <v>45</v>
      </c>
      <c r="E202" s="87" t="s">
        <v>125</v>
      </c>
      <c r="F202" s="86"/>
      <c r="G202" s="88">
        <f>G203</f>
        <v>500</v>
      </c>
      <c r="H202" s="88">
        <f>H203</f>
        <v>500</v>
      </c>
    </row>
    <row r="203" spans="1:8" s="59" customFormat="1" ht="15.75">
      <c r="A203" s="90"/>
      <c r="B203" s="85" t="s">
        <v>22</v>
      </c>
      <c r="C203" s="86" t="s">
        <v>118</v>
      </c>
      <c r="D203" s="86" t="s">
        <v>45</v>
      </c>
      <c r="E203" s="87" t="s">
        <v>125</v>
      </c>
      <c r="F203" s="86" t="s">
        <v>23</v>
      </c>
      <c r="G203" s="88">
        <v>500</v>
      </c>
      <c r="H203" s="88">
        <v>500</v>
      </c>
    </row>
    <row r="204" spans="1:8" s="59" customFormat="1" ht="63">
      <c r="A204" s="90"/>
      <c r="B204" s="104" t="s">
        <v>197</v>
      </c>
      <c r="C204" s="86" t="s">
        <v>118</v>
      </c>
      <c r="D204" s="86" t="s">
        <v>45</v>
      </c>
      <c r="E204" s="87" t="s">
        <v>130</v>
      </c>
      <c r="F204" s="86"/>
      <c r="G204" s="88">
        <f>G205</f>
        <v>6036.09416</v>
      </c>
      <c r="H204" s="88">
        <f>H205</f>
        <v>6271.53792</v>
      </c>
    </row>
    <row r="205" spans="1:8" s="59" customFormat="1" ht="15.75">
      <c r="A205" s="90"/>
      <c r="B205" s="85" t="s">
        <v>22</v>
      </c>
      <c r="C205" s="86" t="s">
        <v>118</v>
      </c>
      <c r="D205" s="86" t="s">
        <v>45</v>
      </c>
      <c r="E205" s="87" t="s">
        <v>130</v>
      </c>
      <c r="F205" s="86" t="s">
        <v>23</v>
      </c>
      <c r="G205" s="88">
        <v>6036.09416</v>
      </c>
      <c r="H205" s="88">
        <v>6271.53792</v>
      </c>
    </row>
    <row r="206" spans="1:8" s="59" customFormat="1" ht="63">
      <c r="A206" s="90"/>
      <c r="B206" s="104" t="s">
        <v>301</v>
      </c>
      <c r="C206" s="86" t="s">
        <v>118</v>
      </c>
      <c r="D206" s="86" t="s">
        <v>45</v>
      </c>
      <c r="E206" s="87" t="s">
        <v>302</v>
      </c>
      <c r="F206" s="86"/>
      <c r="G206" s="88">
        <f>G207</f>
        <v>150</v>
      </c>
      <c r="H206" s="88">
        <f>H207</f>
        <v>150</v>
      </c>
    </row>
    <row r="207" spans="1:8" s="59" customFormat="1" ht="15.75">
      <c r="A207" s="90"/>
      <c r="B207" s="85" t="s">
        <v>22</v>
      </c>
      <c r="C207" s="86" t="s">
        <v>118</v>
      </c>
      <c r="D207" s="86" t="s">
        <v>45</v>
      </c>
      <c r="E207" s="87" t="s">
        <v>302</v>
      </c>
      <c r="F207" s="86" t="s">
        <v>23</v>
      </c>
      <c r="G207" s="88">
        <v>150</v>
      </c>
      <c r="H207" s="88">
        <v>150</v>
      </c>
    </row>
    <row r="208" spans="1:8" s="59" customFormat="1" ht="15.75">
      <c r="A208" s="90"/>
      <c r="B208" s="85" t="s">
        <v>73</v>
      </c>
      <c r="C208" s="86" t="s">
        <v>118</v>
      </c>
      <c r="D208" s="86" t="s">
        <v>74</v>
      </c>
      <c r="E208" s="87"/>
      <c r="F208" s="86"/>
      <c r="G208" s="88">
        <f aca="true" t="shared" si="7" ref="G208:H212">G209</f>
        <v>478136.7166</v>
      </c>
      <c r="H208" s="88">
        <f t="shared" si="7"/>
        <v>0</v>
      </c>
    </row>
    <row r="209" spans="1:8" s="59" customFormat="1" ht="15.75">
      <c r="A209" s="90"/>
      <c r="B209" s="85" t="s">
        <v>80</v>
      </c>
      <c r="C209" s="86" t="s">
        <v>118</v>
      </c>
      <c r="D209" s="86" t="s">
        <v>81</v>
      </c>
      <c r="E209" s="87"/>
      <c r="F209" s="86"/>
      <c r="G209" s="88">
        <f t="shared" si="7"/>
        <v>478136.7166</v>
      </c>
      <c r="H209" s="88">
        <f t="shared" si="7"/>
        <v>0</v>
      </c>
    </row>
    <row r="210" spans="1:8" s="59" customFormat="1" ht="31.5">
      <c r="A210" s="90"/>
      <c r="B210" s="85" t="s">
        <v>255</v>
      </c>
      <c r="C210" s="86" t="s">
        <v>118</v>
      </c>
      <c r="D210" s="86" t="s">
        <v>81</v>
      </c>
      <c r="E210" s="87" t="s">
        <v>83</v>
      </c>
      <c r="F210" s="86"/>
      <c r="G210" s="88">
        <f t="shared" si="7"/>
        <v>478136.7166</v>
      </c>
      <c r="H210" s="88">
        <f t="shared" si="7"/>
        <v>0</v>
      </c>
    </row>
    <row r="211" spans="1:8" s="59" customFormat="1" ht="31.5">
      <c r="A211" s="90"/>
      <c r="B211" s="85" t="s">
        <v>371</v>
      </c>
      <c r="C211" s="86" t="s">
        <v>118</v>
      </c>
      <c r="D211" s="86" t="s">
        <v>81</v>
      </c>
      <c r="E211" s="87" t="s">
        <v>84</v>
      </c>
      <c r="F211" s="86"/>
      <c r="G211" s="88">
        <f t="shared" si="7"/>
        <v>478136.7166</v>
      </c>
      <c r="H211" s="88">
        <f t="shared" si="7"/>
        <v>0</v>
      </c>
    </row>
    <row r="212" spans="1:8" s="59" customFormat="1" ht="47.25">
      <c r="A212" s="90"/>
      <c r="B212" s="85" t="s">
        <v>372</v>
      </c>
      <c r="C212" s="86" t="s">
        <v>118</v>
      </c>
      <c r="D212" s="86" t="s">
        <v>81</v>
      </c>
      <c r="E212" s="87" t="s">
        <v>370</v>
      </c>
      <c r="F212" s="86"/>
      <c r="G212" s="88">
        <f t="shared" si="7"/>
        <v>478136.7166</v>
      </c>
      <c r="H212" s="88">
        <f t="shared" si="7"/>
        <v>0</v>
      </c>
    </row>
    <row r="213" spans="1:8" s="59" customFormat="1" ht="15.75">
      <c r="A213" s="90"/>
      <c r="B213" s="85" t="s">
        <v>364</v>
      </c>
      <c r="C213" s="86" t="s">
        <v>118</v>
      </c>
      <c r="D213" s="86" t="s">
        <v>81</v>
      </c>
      <c r="E213" s="87" t="s">
        <v>370</v>
      </c>
      <c r="F213" s="86" t="s">
        <v>367</v>
      </c>
      <c r="G213" s="88">
        <v>478136.7166</v>
      </c>
      <c r="H213" s="88">
        <v>0</v>
      </c>
    </row>
    <row r="214" spans="1:8" s="59" customFormat="1" ht="15.75">
      <c r="A214" s="90"/>
      <c r="B214" s="154" t="s">
        <v>368</v>
      </c>
      <c r="C214" s="86"/>
      <c r="D214" s="86"/>
      <c r="E214" s="87"/>
      <c r="F214" s="86"/>
      <c r="G214" s="149">
        <f>G213</f>
        <v>478136.7166</v>
      </c>
      <c r="H214" s="149">
        <v>0</v>
      </c>
    </row>
    <row r="215" spans="1:9" s="52" customFormat="1" ht="15.75">
      <c r="A215" s="80">
        <v>7</v>
      </c>
      <c r="B215" s="81" t="s">
        <v>127</v>
      </c>
      <c r="C215" s="105" t="s">
        <v>128</v>
      </c>
      <c r="D215" s="105"/>
      <c r="E215" s="82"/>
      <c r="F215" s="105"/>
      <c r="G215" s="83">
        <f>G216</f>
        <v>23702.50275</v>
      </c>
      <c r="H215" s="83">
        <f>H216+H244</f>
        <v>1360476.6327499999</v>
      </c>
      <c r="I215" s="51"/>
    </row>
    <row r="216" spans="1:8" s="50" customFormat="1" ht="15.75">
      <c r="A216" s="90"/>
      <c r="B216" s="85" t="s">
        <v>7</v>
      </c>
      <c r="C216" s="86" t="s">
        <v>128</v>
      </c>
      <c r="D216" s="86" t="s">
        <v>8</v>
      </c>
      <c r="E216" s="87"/>
      <c r="F216" s="86"/>
      <c r="G216" s="88">
        <f>G217+G222</f>
        <v>23702.50275</v>
      </c>
      <c r="H216" s="88">
        <f>H217+H222</f>
        <v>43938.68275</v>
      </c>
    </row>
    <row r="217" spans="1:8" s="50" customFormat="1" ht="31.5">
      <c r="A217" s="90"/>
      <c r="B217" s="85" t="s">
        <v>36</v>
      </c>
      <c r="C217" s="86" t="s">
        <v>128</v>
      </c>
      <c r="D217" s="86" t="s">
        <v>37</v>
      </c>
      <c r="E217" s="87" t="s">
        <v>19</v>
      </c>
      <c r="F217" s="86" t="s">
        <v>19</v>
      </c>
      <c r="G217" s="88">
        <f>G218</f>
        <v>13495.94704</v>
      </c>
      <c r="H217" s="88">
        <f>H218</f>
        <v>13227.92704</v>
      </c>
    </row>
    <row r="218" spans="1:8" s="50" customFormat="1" ht="15.75">
      <c r="A218" s="90"/>
      <c r="B218" s="85" t="s">
        <v>11</v>
      </c>
      <c r="C218" s="86" t="s">
        <v>128</v>
      </c>
      <c r="D218" s="86" t="s">
        <v>37</v>
      </c>
      <c r="E218" s="87" t="s">
        <v>12</v>
      </c>
      <c r="F218" s="86"/>
      <c r="G218" s="88">
        <f>G219</f>
        <v>13495.94704</v>
      </c>
      <c r="H218" s="88">
        <f>H219</f>
        <v>13227.92704</v>
      </c>
    </row>
    <row r="219" spans="1:8" s="50" customFormat="1" ht="31.5">
      <c r="A219" s="90"/>
      <c r="B219" s="85" t="s">
        <v>20</v>
      </c>
      <c r="C219" s="86" t="s">
        <v>128</v>
      </c>
      <c r="D219" s="86" t="s">
        <v>37</v>
      </c>
      <c r="E219" s="87" t="s">
        <v>21</v>
      </c>
      <c r="F219" s="86"/>
      <c r="G219" s="88">
        <f>G220+G221</f>
        <v>13495.94704</v>
      </c>
      <c r="H219" s="88">
        <f>H220+H221</f>
        <v>13227.92704</v>
      </c>
    </row>
    <row r="220" spans="1:8" s="50" customFormat="1" ht="47.25">
      <c r="A220" s="90"/>
      <c r="B220" s="85" t="s">
        <v>15</v>
      </c>
      <c r="C220" s="86" t="s">
        <v>128</v>
      </c>
      <c r="D220" s="86" t="s">
        <v>37</v>
      </c>
      <c r="E220" s="87" t="s">
        <v>21</v>
      </c>
      <c r="F220" s="86" t="s">
        <v>16</v>
      </c>
      <c r="G220" s="88">
        <f>16440.10275-2268.9368-685.21891</f>
        <v>13485.94704</v>
      </c>
      <c r="H220" s="88">
        <f>16172.08275-2268.9368-685.21891</f>
        <v>13217.92704</v>
      </c>
    </row>
    <row r="221" spans="1:8" s="56" customFormat="1" ht="15.75">
      <c r="A221" s="108"/>
      <c r="B221" s="95" t="s">
        <v>22</v>
      </c>
      <c r="C221" s="86" t="s">
        <v>128</v>
      </c>
      <c r="D221" s="86" t="s">
        <v>37</v>
      </c>
      <c r="E221" s="87" t="s">
        <v>21</v>
      </c>
      <c r="F221" s="86" t="s">
        <v>23</v>
      </c>
      <c r="G221" s="88">
        <f>864.4-854.4</f>
        <v>10</v>
      </c>
      <c r="H221" s="88">
        <f>866.6-856.6</f>
        <v>10</v>
      </c>
    </row>
    <row r="222" spans="1:8" s="50" customFormat="1" ht="15.75">
      <c r="A222" s="90"/>
      <c r="B222" s="85" t="s">
        <v>44</v>
      </c>
      <c r="C222" s="86" t="s">
        <v>128</v>
      </c>
      <c r="D222" s="86" t="s">
        <v>45</v>
      </c>
      <c r="E222" s="87"/>
      <c r="F222" s="86"/>
      <c r="G222" s="88">
        <f>G223+G233+G230+G240</f>
        <v>10206.55571</v>
      </c>
      <c r="H222" s="88">
        <f>H223+H233+H230+H240</f>
        <v>30710.75571</v>
      </c>
    </row>
    <row r="223" spans="1:8" s="61" customFormat="1" ht="31.5">
      <c r="A223" s="106"/>
      <c r="B223" s="85" t="s">
        <v>276</v>
      </c>
      <c r="C223" s="86" t="s">
        <v>128</v>
      </c>
      <c r="D223" s="86" t="s">
        <v>45</v>
      </c>
      <c r="E223" s="87" t="s">
        <v>119</v>
      </c>
      <c r="F223" s="86"/>
      <c r="G223" s="88">
        <f>G224+G226+G228</f>
        <v>2300</v>
      </c>
      <c r="H223" s="88">
        <f>H224+H226+H228</f>
        <v>2300</v>
      </c>
    </row>
    <row r="224" spans="1:8" s="59" customFormat="1" ht="63">
      <c r="A224" s="90"/>
      <c r="B224" s="95" t="s">
        <v>129</v>
      </c>
      <c r="C224" s="86" t="s">
        <v>128</v>
      </c>
      <c r="D224" s="86" t="s">
        <v>45</v>
      </c>
      <c r="E224" s="87" t="s">
        <v>132</v>
      </c>
      <c r="F224" s="86"/>
      <c r="G224" s="151">
        <f>G225</f>
        <v>1500</v>
      </c>
      <c r="H224" s="151">
        <f>H225</f>
        <v>1500</v>
      </c>
    </row>
    <row r="225" spans="1:8" s="59" customFormat="1" ht="15.75">
      <c r="A225" s="90"/>
      <c r="B225" s="85" t="s">
        <v>22</v>
      </c>
      <c r="C225" s="86" t="s">
        <v>128</v>
      </c>
      <c r="D225" s="86" t="s">
        <v>45</v>
      </c>
      <c r="E225" s="87" t="s">
        <v>132</v>
      </c>
      <c r="F225" s="86" t="s">
        <v>23</v>
      </c>
      <c r="G225" s="151">
        <v>1500</v>
      </c>
      <c r="H225" s="151">
        <v>1500</v>
      </c>
    </row>
    <row r="226" spans="1:8" s="59" customFormat="1" ht="63">
      <c r="A226" s="90"/>
      <c r="B226" s="95" t="s">
        <v>131</v>
      </c>
      <c r="C226" s="86" t="s">
        <v>128</v>
      </c>
      <c r="D226" s="86" t="s">
        <v>45</v>
      </c>
      <c r="E226" s="87" t="s">
        <v>202</v>
      </c>
      <c r="F226" s="86"/>
      <c r="G226" s="151">
        <f>G227</f>
        <v>500</v>
      </c>
      <c r="H226" s="151">
        <f>H227</f>
        <v>500</v>
      </c>
    </row>
    <row r="227" spans="1:8" s="59" customFormat="1" ht="15.75">
      <c r="A227" s="90"/>
      <c r="B227" s="85" t="s">
        <v>22</v>
      </c>
      <c r="C227" s="86" t="s">
        <v>128</v>
      </c>
      <c r="D227" s="86" t="s">
        <v>45</v>
      </c>
      <c r="E227" s="87" t="s">
        <v>202</v>
      </c>
      <c r="F227" s="86" t="s">
        <v>23</v>
      </c>
      <c r="G227" s="151">
        <v>500</v>
      </c>
      <c r="H227" s="151">
        <v>500</v>
      </c>
    </row>
    <row r="228" spans="1:8" s="59" customFormat="1" ht="63">
      <c r="A228" s="90"/>
      <c r="B228" s="95" t="s">
        <v>354</v>
      </c>
      <c r="C228" s="86" t="s">
        <v>128</v>
      </c>
      <c r="D228" s="86" t="s">
        <v>45</v>
      </c>
      <c r="E228" s="87" t="s">
        <v>273</v>
      </c>
      <c r="F228" s="86"/>
      <c r="G228" s="151">
        <v>300</v>
      </c>
      <c r="H228" s="151">
        <v>300</v>
      </c>
    </row>
    <row r="229" spans="1:8" s="59" customFormat="1" ht="15.75">
      <c r="A229" s="90"/>
      <c r="B229" s="85" t="s">
        <v>22</v>
      </c>
      <c r="C229" s="86" t="s">
        <v>128</v>
      </c>
      <c r="D229" s="86" t="s">
        <v>45</v>
      </c>
      <c r="E229" s="87" t="s">
        <v>273</v>
      </c>
      <c r="F229" s="86" t="s">
        <v>23</v>
      </c>
      <c r="G229" s="151">
        <f>300</f>
        <v>300</v>
      </c>
      <c r="H229" s="151">
        <f>300</f>
        <v>300</v>
      </c>
    </row>
    <row r="230" spans="1:8" s="59" customFormat="1" ht="31.5">
      <c r="A230" s="90"/>
      <c r="B230" s="85" t="s">
        <v>338</v>
      </c>
      <c r="C230" s="86" t="s">
        <v>128</v>
      </c>
      <c r="D230" s="86" t="s">
        <v>45</v>
      </c>
      <c r="E230" s="87" t="s">
        <v>339</v>
      </c>
      <c r="F230" s="86"/>
      <c r="G230" s="151">
        <f>G231</f>
        <v>98</v>
      </c>
      <c r="H230" s="151">
        <f>H231</f>
        <v>0</v>
      </c>
    </row>
    <row r="231" spans="1:8" s="59" customFormat="1" ht="63">
      <c r="A231" s="90"/>
      <c r="B231" s="104" t="s">
        <v>340</v>
      </c>
      <c r="C231" s="86" t="s">
        <v>128</v>
      </c>
      <c r="D231" s="86" t="s">
        <v>45</v>
      </c>
      <c r="E231" s="87" t="s">
        <v>341</v>
      </c>
      <c r="F231" s="86"/>
      <c r="G231" s="151">
        <f>G232</f>
        <v>98</v>
      </c>
      <c r="H231" s="151">
        <f>H232</f>
        <v>0</v>
      </c>
    </row>
    <row r="232" spans="1:8" s="59" customFormat="1" ht="15.75">
      <c r="A232" s="90"/>
      <c r="B232" s="85" t="s">
        <v>22</v>
      </c>
      <c r="C232" s="86" t="s">
        <v>128</v>
      </c>
      <c r="D232" s="86" t="s">
        <v>45</v>
      </c>
      <c r="E232" s="87" t="s">
        <v>341</v>
      </c>
      <c r="F232" s="86" t="s">
        <v>23</v>
      </c>
      <c r="G232" s="151">
        <f>98</f>
        <v>98</v>
      </c>
      <c r="H232" s="151">
        <v>0</v>
      </c>
    </row>
    <row r="233" spans="1:8" s="53" customFormat="1" ht="31.5">
      <c r="A233" s="96"/>
      <c r="B233" s="100" t="s">
        <v>198</v>
      </c>
      <c r="C233" s="86" t="s">
        <v>128</v>
      </c>
      <c r="D233" s="86" t="s">
        <v>45</v>
      </c>
      <c r="E233" s="87" t="s">
        <v>126</v>
      </c>
      <c r="F233" s="86"/>
      <c r="G233" s="88">
        <f>G234+G237</f>
        <v>4000</v>
      </c>
      <c r="H233" s="88">
        <f>H234+H237</f>
        <v>24600</v>
      </c>
    </row>
    <row r="234" spans="1:8" s="53" customFormat="1" ht="15.75">
      <c r="A234" s="96"/>
      <c r="B234" s="100" t="s">
        <v>203</v>
      </c>
      <c r="C234" s="86" t="s">
        <v>128</v>
      </c>
      <c r="D234" s="86" t="s">
        <v>45</v>
      </c>
      <c r="E234" s="87" t="s">
        <v>133</v>
      </c>
      <c r="F234" s="86"/>
      <c r="G234" s="88">
        <f>G235</f>
        <v>3500</v>
      </c>
      <c r="H234" s="88">
        <f>H235</f>
        <v>24100</v>
      </c>
    </row>
    <row r="235" spans="1:8" s="51" customFormat="1" ht="47.25">
      <c r="A235" s="96"/>
      <c r="B235" s="100" t="s">
        <v>353</v>
      </c>
      <c r="C235" s="86" t="s">
        <v>128</v>
      </c>
      <c r="D235" s="86" t="s">
        <v>45</v>
      </c>
      <c r="E235" s="87" t="s">
        <v>351</v>
      </c>
      <c r="F235" s="86"/>
      <c r="G235" s="88">
        <f>G236</f>
        <v>3500</v>
      </c>
      <c r="H235" s="88">
        <f>H236</f>
        <v>24100</v>
      </c>
    </row>
    <row r="236" spans="1:8" s="51" customFormat="1" ht="15.75">
      <c r="A236" s="96"/>
      <c r="B236" s="85" t="s">
        <v>22</v>
      </c>
      <c r="C236" s="86" t="s">
        <v>128</v>
      </c>
      <c r="D236" s="86" t="s">
        <v>45</v>
      </c>
      <c r="E236" s="87" t="s">
        <v>351</v>
      </c>
      <c r="F236" s="86" t="s">
        <v>23</v>
      </c>
      <c r="G236" s="88">
        <v>3500</v>
      </c>
      <c r="H236" s="88">
        <v>24100</v>
      </c>
    </row>
    <row r="237" spans="1:8" s="53" customFormat="1" ht="31.5">
      <c r="A237" s="96"/>
      <c r="B237" s="100" t="s">
        <v>250</v>
      </c>
      <c r="C237" s="86" t="s">
        <v>128</v>
      </c>
      <c r="D237" s="86" t="s">
        <v>45</v>
      </c>
      <c r="E237" s="87" t="s">
        <v>134</v>
      </c>
      <c r="F237" s="86"/>
      <c r="G237" s="88">
        <f>G238</f>
        <v>500</v>
      </c>
      <c r="H237" s="88">
        <f>H238</f>
        <v>500</v>
      </c>
    </row>
    <row r="238" spans="1:8" s="51" customFormat="1" ht="63">
      <c r="A238" s="96"/>
      <c r="B238" s="100" t="s">
        <v>251</v>
      </c>
      <c r="C238" s="86" t="s">
        <v>128</v>
      </c>
      <c r="D238" s="86" t="s">
        <v>45</v>
      </c>
      <c r="E238" s="87" t="s">
        <v>252</v>
      </c>
      <c r="F238" s="86"/>
      <c r="G238" s="88">
        <f>G239</f>
        <v>500</v>
      </c>
      <c r="H238" s="88">
        <f>H239</f>
        <v>500</v>
      </c>
    </row>
    <row r="239" spans="1:8" s="51" customFormat="1" ht="15.75">
      <c r="A239" s="96"/>
      <c r="B239" s="85" t="s">
        <v>22</v>
      </c>
      <c r="C239" s="86" t="s">
        <v>128</v>
      </c>
      <c r="D239" s="86" t="s">
        <v>45</v>
      </c>
      <c r="E239" s="87" t="s">
        <v>252</v>
      </c>
      <c r="F239" s="86" t="s">
        <v>23</v>
      </c>
      <c r="G239" s="88">
        <v>500</v>
      </c>
      <c r="H239" s="88">
        <v>500</v>
      </c>
    </row>
    <row r="240" spans="1:8" s="51" customFormat="1" ht="15.75">
      <c r="A240" s="109"/>
      <c r="B240" s="110" t="s">
        <v>11</v>
      </c>
      <c r="C240" s="111" t="s">
        <v>128</v>
      </c>
      <c r="D240" s="111" t="s">
        <v>45</v>
      </c>
      <c r="E240" s="112" t="s">
        <v>12</v>
      </c>
      <c r="F240" s="111"/>
      <c r="G240" s="88">
        <f>G241</f>
        <v>3808.55571</v>
      </c>
      <c r="H240" s="88">
        <f>H241</f>
        <v>3810.75571</v>
      </c>
    </row>
    <row r="241" spans="1:8" s="51" customFormat="1" ht="31.5">
      <c r="A241" s="96"/>
      <c r="B241" s="85" t="s">
        <v>358</v>
      </c>
      <c r="C241" s="86" t="s">
        <v>128</v>
      </c>
      <c r="D241" s="86" t="s">
        <v>45</v>
      </c>
      <c r="E241" s="87" t="s">
        <v>357</v>
      </c>
      <c r="F241" s="86"/>
      <c r="G241" s="88">
        <f>G242+G243</f>
        <v>3808.55571</v>
      </c>
      <c r="H241" s="88">
        <f>H242+H243</f>
        <v>3810.75571</v>
      </c>
    </row>
    <row r="242" spans="1:8" s="51" customFormat="1" ht="47.25">
      <c r="A242" s="96"/>
      <c r="B242" s="85" t="s">
        <v>15</v>
      </c>
      <c r="C242" s="86" t="s">
        <v>128</v>
      </c>
      <c r="D242" s="86" t="s">
        <v>45</v>
      </c>
      <c r="E242" s="87" t="s">
        <v>357</v>
      </c>
      <c r="F242" s="86" t="s">
        <v>16</v>
      </c>
      <c r="G242" s="88">
        <f>2268.9368+685.21891</f>
        <v>2954.15571</v>
      </c>
      <c r="H242" s="88">
        <f>2268.9368+685.21891</f>
        <v>2954.15571</v>
      </c>
    </row>
    <row r="243" spans="1:8" s="51" customFormat="1" ht="15.75">
      <c r="A243" s="96"/>
      <c r="B243" s="85" t="s">
        <v>22</v>
      </c>
      <c r="C243" s="86" t="s">
        <v>128</v>
      </c>
      <c r="D243" s="86" t="s">
        <v>45</v>
      </c>
      <c r="E243" s="87" t="s">
        <v>357</v>
      </c>
      <c r="F243" s="86" t="s">
        <v>23</v>
      </c>
      <c r="G243" s="88">
        <v>854.4</v>
      </c>
      <c r="H243" s="88">
        <v>856.6</v>
      </c>
    </row>
    <row r="244" spans="1:8" s="51" customFormat="1" ht="15.75">
      <c r="A244" s="96"/>
      <c r="B244" s="85" t="s">
        <v>73</v>
      </c>
      <c r="C244" s="86" t="s">
        <v>128</v>
      </c>
      <c r="D244" s="86" t="s">
        <v>74</v>
      </c>
      <c r="E244" s="87"/>
      <c r="F244" s="86"/>
      <c r="G244" s="88">
        <f>G245</f>
        <v>0</v>
      </c>
      <c r="H244" s="88">
        <f>H245</f>
        <v>1316537.95</v>
      </c>
    </row>
    <row r="245" spans="1:8" s="51" customFormat="1" ht="15.75">
      <c r="A245" s="96"/>
      <c r="B245" s="85" t="s">
        <v>75</v>
      </c>
      <c r="C245" s="86" t="s">
        <v>128</v>
      </c>
      <c r="D245" s="86" t="s">
        <v>76</v>
      </c>
      <c r="E245" s="87"/>
      <c r="F245" s="86"/>
      <c r="G245" s="88">
        <f>G246</f>
        <v>0</v>
      </c>
      <c r="H245" s="88">
        <f>H246</f>
        <v>1316537.95</v>
      </c>
    </row>
    <row r="246" spans="1:8" s="64" customFormat="1" ht="31.5">
      <c r="A246" s="113"/>
      <c r="B246" s="115" t="s">
        <v>198</v>
      </c>
      <c r="C246" s="111" t="s">
        <v>128</v>
      </c>
      <c r="D246" s="111" t="s">
        <v>76</v>
      </c>
      <c r="E246" s="112" t="s">
        <v>126</v>
      </c>
      <c r="F246" s="111"/>
      <c r="G246" s="157">
        <f>G251</f>
        <v>0</v>
      </c>
      <c r="H246" s="157">
        <f>H251+H247</f>
        <v>1316537.95</v>
      </c>
    </row>
    <row r="247" spans="1:8" s="64" customFormat="1" ht="15.75">
      <c r="A247" s="113"/>
      <c r="B247" s="115" t="s">
        <v>203</v>
      </c>
      <c r="C247" s="111" t="s">
        <v>128</v>
      </c>
      <c r="D247" s="111" t="s">
        <v>76</v>
      </c>
      <c r="E247" s="112" t="s">
        <v>133</v>
      </c>
      <c r="F247" s="111"/>
      <c r="G247" s="157">
        <f>G248</f>
        <v>0</v>
      </c>
      <c r="H247" s="157">
        <f>H248</f>
        <v>1314937.95</v>
      </c>
    </row>
    <row r="248" spans="1:8" s="64" customFormat="1" ht="15.75">
      <c r="A248" s="113"/>
      <c r="B248" s="115" t="s">
        <v>365</v>
      </c>
      <c r="C248" s="111" t="s">
        <v>128</v>
      </c>
      <c r="D248" s="111" t="s">
        <v>76</v>
      </c>
      <c r="E248" s="112" t="s">
        <v>366</v>
      </c>
      <c r="F248" s="111"/>
      <c r="G248" s="157">
        <f>G249</f>
        <v>0</v>
      </c>
      <c r="H248" s="157">
        <f>H249</f>
        <v>1314937.95</v>
      </c>
    </row>
    <row r="249" spans="1:8" s="64" customFormat="1" ht="15.75">
      <c r="A249" s="113"/>
      <c r="B249" s="115" t="s">
        <v>364</v>
      </c>
      <c r="C249" s="111" t="s">
        <v>128</v>
      </c>
      <c r="D249" s="111" t="s">
        <v>76</v>
      </c>
      <c r="E249" s="112" t="s">
        <v>366</v>
      </c>
      <c r="F249" s="111" t="s">
        <v>367</v>
      </c>
      <c r="G249" s="157">
        <v>0</v>
      </c>
      <c r="H249" s="157">
        <v>1314937.95</v>
      </c>
    </row>
    <row r="250" spans="1:8" s="64" customFormat="1" ht="15.75">
      <c r="A250" s="113"/>
      <c r="B250" s="173" t="s">
        <v>368</v>
      </c>
      <c r="C250" s="174"/>
      <c r="D250" s="174"/>
      <c r="E250" s="175"/>
      <c r="F250" s="174"/>
      <c r="G250" s="176">
        <v>0</v>
      </c>
      <c r="H250" s="176">
        <v>1314937.95</v>
      </c>
    </row>
    <row r="251" spans="1:8" s="51" customFormat="1" ht="31.5">
      <c r="A251" s="96"/>
      <c r="B251" s="95" t="s">
        <v>199</v>
      </c>
      <c r="C251" s="86" t="s">
        <v>128</v>
      </c>
      <c r="D251" s="86" t="s">
        <v>76</v>
      </c>
      <c r="E251" s="87" t="s">
        <v>200</v>
      </c>
      <c r="F251" s="86"/>
      <c r="G251" s="88">
        <f>G252+G254</f>
        <v>0</v>
      </c>
      <c r="H251" s="88">
        <f>H252+H254</f>
        <v>1600</v>
      </c>
    </row>
    <row r="252" spans="1:8" s="51" customFormat="1" ht="63">
      <c r="A252" s="96"/>
      <c r="B252" s="104" t="s">
        <v>327</v>
      </c>
      <c r="C252" s="86" t="s">
        <v>128</v>
      </c>
      <c r="D252" s="86" t="s">
        <v>76</v>
      </c>
      <c r="E252" s="87" t="s">
        <v>328</v>
      </c>
      <c r="F252" s="86"/>
      <c r="G252" s="88">
        <f>G253</f>
        <v>0</v>
      </c>
      <c r="H252" s="88">
        <f>H253</f>
        <v>1500</v>
      </c>
    </row>
    <row r="253" spans="1:8" s="51" customFormat="1" ht="15.75">
      <c r="A253" s="96"/>
      <c r="B253" s="85" t="s">
        <v>329</v>
      </c>
      <c r="C253" s="86" t="s">
        <v>128</v>
      </c>
      <c r="D253" s="86" t="s">
        <v>76</v>
      </c>
      <c r="E253" s="87" t="s">
        <v>328</v>
      </c>
      <c r="F253" s="86" t="s">
        <v>23</v>
      </c>
      <c r="G253" s="88">
        <v>0</v>
      </c>
      <c r="H253" s="88">
        <v>1500</v>
      </c>
    </row>
    <row r="254" spans="1:8" s="51" customFormat="1" ht="63">
      <c r="A254" s="96"/>
      <c r="B254" s="95" t="s">
        <v>330</v>
      </c>
      <c r="C254" s="86" t="s">
        <v>128</v>
      </c>
      <c r="D254" s="86" t="s">
        <v>76</v>
      </c>
      <c r="E254" s="87" t="s">
        <v>331</v>
      </c>
      <c r="F254" s="86"/>
      <c r="G254" s="88">
        <f>G255</f>
        <v>0</v>
      </c>
      <c r="H254" s="88">
        <f>H255</f>
        <v>100</v>
      </c>
    </row>
    <row r="255" spans="1:8" s="51" customFormat="1" ht="15.75">
      <c r="A255" s="96"/>
      <c r="B255" s="85" t="s">
        <v>329</v>
      </c>
      <c r="C255" s="86" t="s">
        <v>128</v>
      </c>
      <c r="D255" s="86" t="s">
        <v>76</v>
      </c>
      <c r="E255" s="87" t="s">
        <v>331</v>
      </c>
      <c r="F255" s="86" t="s">
        <v>23</v>
      </c>
      <c r="G255" s="88">
        <v>0</v>
      </c>
      <c r="H255" s="88">
        <v>100</v>
      </c>
    </row>
    <row r="256" spans="1:9" s="52" customFormat="1" ht="31.5">
      <c r="A256" s="80">
        <v>8</v>
      </c>
      <c r="B256" s="81" t="s">
        <v>136</v>
      </c>
      <c r="C256" s="105" t="s">
        <v>137</v>
      </c>
      <c r="D256" s="105"/>
      <c r="E256" s="82"/>
      <c r="F256" s="105"/>
      <c r="G256" s="83">
        <f>G264+G272+G287+G296+G257</f>
        <v>92264.93847</v>
      </c>
      <c r="H256" s="83">
        <f>H264+H272+H287+H296+H257</f>
        <v>102781.90312999999</v>
      </c>
      <c r="I256" s="51"/>
    </row>
    <row r="257" spans="1:9" s="52" customFormat="1" ht="15.75">
      <c r="A257" s="144"/>
      <c r="B257" s="85" t="s">
        <v>7</v>
      </c>
      <c r="C257" s="86" t="s">
        <v>137</v>
      </c>
      <c r="D257" s="86" t="s">
        <v>8</v>
      </c>
      <c r="E257" s="87"/>
      <c r="F257" s="86"/>
      <c r="G257" s="88">
        <f aca="true" t="shared" si="8" ref="G257:H259">G258</f>
        <v>12199.35266</v>
      </c>
      <c r="H257" s="88">
        <f t="shared" si="8"/>
        <v>12105.598750000001</v>
      </c>
      <c r="I257" s="51"/>
    </row>
    <row r="258" spans="1:9" s="52" customFormat="1" ht="31.5">
      <c r="A258" s="144"/>
      <c r="B258" s="85" t="s">
        <v>36</v>
      </c>
      <c r="C258" s="86" t="s">
        <v>137</v>
      </c>
      <c r="D258" s="86" t="s">
        <v>37</v>
      </c>
      <c r="E258" s="87" t="s">
        <v>19</v>
      </c>
      <c r="F258" s="86" t="s">
        <v>19</v>
      </c>
      <c r="G258" s="88">
        <f t="shared" si="8"/>
        <v>12199.35266</v>
      </c>
      <c r="H258" s="88">
        <f t="shared" si="8"/>
        <v>12105.598750000001</v>
      </c>
      <c r="I258" s="51"/>
    </row>
    <row r="259" spans="1:9" s="52" customFormat="1" ht="15.75">
      <c r="A259" s="144"/>
      <c r="B259" s="85" t="s">
        <v>11</v>
      </c>
      <c r="C259" s="86" t="s">
        <v>137</v>
      </c>
      <c r="D259" s="86" t="s">
        <v>37</v>
      </c>
      <c r="E259" s="87" t="s">
        <v>12</v>
      </c>
      <c r="F259" s="86"/>
      <c r="G259" s="88">
        <f t="shared" si="8"/>
        <v>12199.35266</v>
      </c>
      <c r="H259" s="88">
        <f t="shared" si="8"/>
        <v>12105.598750000001</v>
      </c>
      <c r="I259" s="51"/>
    </row>
    <row r="260" spans="1:9" s="52" customFormat="1" ht="31.5">
      <c r="A260" s="144"/>
      <c r="B260" s="85" t="s">
        <v>20</v>
      </c>
      <c r="C260" s="86" t="s">
        <v>137</v>
      </c>
      <c r="D260" s="86" t="s">
        <v>37</v>
      </c>
      <c r="E260" s="87" t="s">
        <v>21</v>
      </c>
      <c r="F260" s="86"/>
      <c r="G260" s="88">
        <f>G261+G262+G263</f>
        <v>12199.35266</v>
      </c>
      <c r="H260" s="88">
        <f>H261+H262+H263</f>
        <v>12105.598750000001</v>
      </c>
      <c r="I260" s="51"/>
    </row>
    <row r="261" spans="1:9" s="52" customFormat="1" ht="47.25">
      <c r="A261" s="144"/>
      <c r="B261" s="85" t="s">
        <v>15</v>
      </c>
      <c r="C261" s="86" t="s">
        <v>137</v>
      </c>
      <c r="D261" s="86" t="s">
        <v>37</v>
      </c>
      <c r="E261" s="87" t="s">
        <v>21</v>
      </c>
      <c r="F261" s="86" t="s">
        <v>16</v>
      </c>
      <c r="G261" s="88">
        <v>11881.24472</v>
      </c>
      <c r="H261" s="88">
        <v>11726.46889</v>
      </c>
      <c r="I261" s="51"/>
    </row>
    <row r="262" spans="1:9" s="52" customFormat="1" ht="15.75">
      <c r="A262" s="144"/>
      <c r="B262" s="85" t="s">
        <v>329</v>
      </c>
      <c r="C262" s="86" t="s">
        <v>137</v>
      </c>
      <c r="D262" s="86" t="s">
        <v>37</v>
      </c>
      <c r="E262" s="87" t="s">
        <v>21</v>
      </c>
      <c r="F262" s="86" t="s">
        <v>23</v>
      </c>
      <c r="G262" s="88">
        <v>311.10794</v>
      </c>
      <c r="H262" s="88">
        <v>372.12986</v>
      </c>
      <c r="I262" s="51"/>
    </row>
    <row r="263" spans="1:9" s="52" customFormat="1" ht="15.75">
      <c r="A263" s="144"/>
      <c r="B263" s="110" t="s">
        <v>24</v>
      </c>
      <c r="C263" s="86" t="s">
        <v>137</v>
      </c>
      <c r="D263" s="86" t="s">
        <v>37</v>
      </c>
      <c r="E263" s="87" t="s">
        <v>21</v>
      </c>
      <c r="F263" s="86" t="s">
        <v>25</v>
      </c>
      <c r="G263" s="88">
        <f>2+5</f>
        <v>7</v>
      </c>
      <c r="H263" s="88">
        <v>7</v>
      </c>
      <c r="I263" s="51"/>
    </row>
    <row r="264" spans="1:8" s="63" customFormat="1" ht="15.75">
      <c r="A264" s="113"/>
      <c r="B264" s="110" t="s">
        <v>138</v>
      </c>
      <c r="C264" s="111" t="s">
        <v>137</v>
      </c>
      <c r="D264" s="111" t="s">
        <v>139</v>
      </c>
      <c r="E264" s="112"/>
      <c r="F264" s="111"/>
      <c r="G264" s="88">
        <f aca="true" t="shared" si="9" ref="G264:H266">G265</f>
        <v>120</v>
      </c>
      <c r="H264" s="88">
        <f t="shared" si="9"/>
        <v>120</v>
      </c>
    </row>
    <row r="265" spans="1:8" s="63" customFormat="1" ht="15.75">
      <c r="A265" s="113"/>
      <c r="B265" s="110" t="s">
        <v>266</v>
      </c>
      <c r="C265" s="111" t="s">
        <v>137</v>
      </c>
      <c r="D265" s="111" t="s">
        <v>140</v>
      </c>
      <c r="E265" s="112"/>
      <c r="F265" s="111"/>
      <c r="G265" s="88">
        <f t="shared" si="9"/>
        <v>120</v>
      </c>
      <c r="H265" s="88">
        <f t="shared" si="9"/>
        <v>120</v>
      </c>
    </row>
    <row r="266" spans="1:8" s="63" customFormat="1" ht="31.5">
      <c r="A266" s="113"/>
      <c r="B266" s="110" t="s">
        <v>205</v>
      </c>
      <c r="C266" s="111" t="s">
        <v>137</v>
      </c>
      <c r="D266" s="111" t="s">
        <v>140</v>
      </c>
      <c r="E266" s="112" t="s">
        <v>141</v>
      </c>
      <c r="F266" s="111"/>
      <c r="G266" s="88">
        <f t="shared" si="9"/>
        <v>120</v>
      </c>
      <c r="H266" s="88">
        <f t="shared" si="9"/>
        <v>120</v>
      </c>
    </row>
    <row r="267" spans="1:8" s="63" customFormat="1" ht="15.75">
      <c r="A267" s="113"/>
      <c r="B267" s="110" t="s">
        <v>209</v>
      </c>
      <c r="C267" s="111" t="s">
        <v>137</v>
      </c>
      <c r="D267" s="111" t="s">
        <v>140</v>
      </c>
      <c r="E267" s="112" t="s">
        <v>208</v>
      </c>
      <c r="F267" s="111"/>
      <c r="G267" s="88">
        <f>G268+G270</f>
        <v>120</v>
      </c>
      <c r="H267" s="88">
        <f>H268+H270</f>
        <v>120</v>
      </c>
    </row>
    <row r="268" spans="1:8" s="63" customFormat="1" ht="63">
      <c r="A268" s="113"/>
      <c r="B268" s="115" t="s">
        <v>142</v>
      </c>
      <c r="C268" s="111" t="s">
        <v>137</v>
      </c>
      <c r="D268" s="111" t="s">
        <v>140</v>
      </c>
      <c r="E268" s="112" t="s">
        <v>210</v>
      </c>
      <c r="F268" s="111"/>
      <c r="G268" s="88">
        <f>G269</f>
        <v>60</v>
      </c>
      <c r="H268" s="88">
        <f>H269</f>
        <v>60</v>
      </c>
    </row>
    <row r="269" spans="1:8" s="64" customFormat="1" ht="15.75">
      <c r="A269" s="113"/>
      <c r="B269" s="110" t="s">
        <v>22</v>
      </c>
      <c r="C269" s="111" t="s">
        <v>137</v>
      </c>
      <c r="D269" s="111" t="s">
        <v>140</v>
      </c>
      <c r="E269" s="112" t="s">
        <v>210</v>
      </c>
      <c r="F269" s="111" t="s">
        <v>23</v>
      </c>
      <c r="G269" s="88">
        <v>60</v>
      </c>
      <c r="H269" s="88">
        <v>60</v>
      </c>
    </row>
    <row r="270" spans="1:8" s="63" customFormat="1" ht="47.25">
      <c r="A270" s="113"/>
      <c r="B270" s="115" t="s">
        <v>143</v>
      </c>
      <c r="C270" s="111" t="s">
        <v>137</v>
      </c>
      <c r="D270" s="111" t="s">
        <v>140</v>
      </c>
      <c r="E270" s="112" t="s">
        <v>211</v>
      </c>
      <c r="F270" s="111"/>
      <c r="G270" s="88">
        <f>G271</f>
        <v>60</v>
      </c>
      <c r="H270" s="88">
        <f>H271</f>
        <v>60</v>
      </c>
    </row>
    <row r="271" spans="1:8" s="64" customFormat="1" ht="15.75">
      <c r="A271" s="113"/>
      <c r="B271" s="110" t="s">
        <v>22</v>
      </c>
      <c r="C271" s="111" t="s">
        <v>137</v>
      </c>
      <c r="D271" s="111" t="s">
        <v>140</v>
      </c>
      <c r="E271" s="112" t="s">
        <v>211</v>
      </c>
      <c r="F271" s="111" t="s">
        <v>23</v>
      </c>
      <c r="G271" s="88">
        <v>60</v>
      </c>
      <c r="H271" s="88">
        <v>60</v>
      </c>
    </row>
    <row r="272" spans="1:8" s="63" customFormat="1" ht="15.75">
      <c r="A272" s="109" t="s">
        <v>144</v>
      </c>
      <c r="B272" s="116" t="s">
        <v>145</v>
      </c>
      <c r="C272" s="111" t="s">
        <v>137</v>
      </c>
      <c r="D272" s="111" t="s">
        <v>146</v>
      </c>
      <c r="E272" s="112"/>
      <c r="F272" s="111"/>
      <c r="G272" s="88">
        <f>G273+G282</f>
        <v>29412.28329</v>
      </c>
      <c r="H272" s="88">
        <f>H273+H282</f>
        <v>35715.48691</v>
      </c>
    </row>
    <row r="273" spans="1:8" s="63" customFormat="1" ht="15.75">
      <c r="A273" s="109"/>
      <c r="B273" s="110" t="s">
        <v>147</v>
      </c>
      <c r="C273" s="111" t="s">
        <v>137</v>
      </c>
      <c r="D273" s="111" t="s">
        <v>148</v>
      </c>
      <c r="E273" s="112"/>
      <c r="F273" s="111"/>
      <c r="G273" s="88">
        <f>G278+G274</f>
        <v>29212.28329</v>
      </c>
      <c r="H273" s="88">
        <f>H278+H274</f>
        <v>35415.48691</v>
      </c>
    </row>
    <row r="274" spans="1:8" s="63" customFormat="1" ht="15.75">
      <c r="A274" s="109"/>
      <c r="B274" s="110" t="s">
        <v>214</v>
      </c>
      <c r="C274" s="111" t="s">
        <v>137</v>
      </c>
      <c r="D274" s="111" t="s">
        <v>148</v>
      </c>
      <c r="E274" s="112" t="s">
        <v>151</v>
      </c>
      <c r="F274" s="111"/>
      <c r="G274" s="88">
        <f aca="true" t="shared" si="10" ref="G274:H276">G275</f>
        <v>400</v>
      </c>
      <c r="H274" s="88">
        <f t="shared" si="10"/>
        <v>400</v>
      </c>
    </row>
    <row r="275" spans="1:8" s="63" customFormat="1" ht="15.75">
      <c r="A275" s="109"/>
      <c r="B275" s="110" t="s">
        <v>215</v>
      </c>
      <c r="C275" s="111" t="s">
        <v>137</v>
      </c>
      <c r="D275" s="111" t="s">
        <v>148</v>
      </c>
      <c r="E275" s="112" t="s">
        <v>216</v>
      </c>
      <c r="F275" s="111"/>
      <c r="G275" s="88">
        <f t="shared" si="10"/>
        <v>400</v>
      </c>
      <c r="H275" s="88">
        <f t="shared" si="10"/>
        <v>400</v>
      </c>
    </row>
    <row r="276" spans="1:8" s="63" customFormat="1" ht="78.75">
      <c r="A276" s="109"/>
      <c r="B276" s="114" t="s">
        <v>299</v>
      </c>
      <c r="C276" s="111" t="s">
        <v>137</v>
      </c>
      <c r="D276" s="111" t="s">
        <v>148</v>
      </c>
      <c r="E276" s="112" t="s">
        <v>217</v>
      </c>
      <c r="F276" s="111"/>
      <c r="G276" s="88">
        <f t="shared" si="10"/>
        <v>400</v>
      </c>
      <c r="H276" s="88">
        <f t="shared" si="10"/>
        <v>400</v>
      </c>
    </row>
    <row r="277" spans="1:8" s="63" customFormat="1" ht="15.75">
      <c r="A277" s="109"/>
      <c r="B277" s="110" t="s">
        <v>22</v>
      </c>
      <c r="C277" s="111" t="s">
        <v>137</v>
      </c>
      <c r="D277" s="111" t="s">
        <v>148</v>
      </c>
      <c r="E277" s="112" t="s">
        <v>217</v>
      </c>
      <c r="F277" s="111" t="s">
        <v>23</v>
      </c>
      <c r="G277" s="88">
        <v>400</v>
      </c>
      <c r="H277" s="88">
        <v>400</v>
      </c>
    </row>
    <row r="278" spans="1:8" s="63" customFormat="1" ht="15.75">
      <c r="A278" s="109"/>
      <c r="B278" s="110" t="s">
        <v>11</v>
      </c>
      <c r="C278" s="111" t="s">
        <v>137</v>
      </c>
      <c r="D278" s="111" t="s">
        <v>148</v>
      </c>
      <c r="E278" s="112" t="s">
        <v>12</v>
      </c>
      <c r="F278" s="111"/>
      <c r="G278" s="88">
        <f>G279</f>
        <v>28812.28329</v>
      </c>
      <c r="H278" s="88">
        <f>H279</f>
        <v>35015.48691</v>
      </c>
    </row>
    <row r="279" spans="1:9" s="65" customFormat="1" ht="31.5">
      <c r="A279" s="117"/>
      <c r="B279" s="110" t="s">
        <v>212</v>
      </c>
      <c r="C279" s="111" t="s">
        <v>137</v>
      </c>
      <c r="D279" s="111" t="s">
        <v>148</v>
      </c>
      <c r="E279" s="112" t="s">
        <v>213</v>
      </c>
      <c r="F279" s="118"/>
      <c r="G279" s="88">
        <f>G280</f>
        <v>28812.28329</v>
      </c>
      <c r="H279" s="88">
        <f>H280</f>
        <v>35015.48691</v>
      </c>
      <c r="I279" s="145"/>
    </row>
    <row r="280" spans="1:9" s="66" customFormat="1" ht="15.75">
      <c r="A280" s="119"/>
      <c r="B280" s="110" t="s">
        <v>65</v>
      </c>
      <c r="C280" s="111" t="s">
        <v>137</v>
      </c>
      <c r="D280" s="111" t="s">
        <v>148</v>
      </c>
      <c r="E280" s="112" t="s">
        <v>213</v>
      </c>
      <c r="F280" s="111" t="s">
        <v>66</v>
      </c>
      <c r="G280" s="88">
        <f>34812.28329+2000-2000-6000</f>
        <v>28812.28329</v>
      </c>
      <c r="H280" s="88">
        <f>38015.48691-3000+4449-1200-3249</f>
        <v>35015.48691</v>
      </c>
      <c r="I280" s="56"/>
    </row>
    <row r="281" spans="1:9" s="66" customFormat="1" ht="15.75">
      <c r="A281" s="119"/>
      <c r="B281" s="154" t="s">
        <v>319</v>
      </c>
      <c r="C281" s="86"/>
      <c r="D281" s="86"/>
      <c r="E281" s="87"/>
      <c r="F281" s="86"/>
      <c r="G281" s="149">
        <v>1200</v>
      </c>
      <c r="H281" s="149">
        <v>1200</v>
      </c>
      <c r="I281" s="56"/>
    </row>
    <row r="282" spans="1:9" s="63" customFormat="1" ht="15.75">
      <c r="A282" s="109"/>
      <c r="B282" s="110" t="s">
        <v>149</v>
      </c>
      <c r="C282" s="111" t="s">
        <v>137</v>
      </c>
      <c r="D282" s="111" t="s">
        <v>150</v>
      </c>
      <c r="E282" s="112"/>
      <c r="F282" s="111"/>
      <c r="G282" s="88">
        <f>G284</f>
        <v>200</v>
      </c>
      <c r="H282" s="88">
        <f>H284</f>
        <v>300</v>
      </c>
      <c r="I282" s="50"/>
    </row>
    <row r="283" spans="1:9" s="63" customFormat="1" ht="15.75">
      <c r="A283" s="109"/>
      <c r="B283" s="110" t="s">
        <v>214</v>
      </c>
      <c r="C283" s="111" t="s">
        <v>137</v>
      </c>
      <c r="D283" s="111" t="s">
        <v>150</v>
      </c>
      <c r="E283" s="112" t="s">
        <v>151</v>
      </c>
      <c r="F283" s="111"/>
      <c r="G283" s="88">
        <f aca="true" t="shared" si="11" ref="G283:H285">G284</f>
        <v>200</v>
      </c>
      <c r="H283" s="88">
        <f t="shared" si="11"/>
        <v>300</v>
      </c>
      <c r="I283" s="50"/>
    </row>
    <row r="284" spans="1:8" s="63" customFormat="1" ht="15.75">
      <c r="A284" s="109"/>
      <c r="B284" s="110" t="s">
        <v>291</v>
      </c>
      <c r="C284" s="111" t="s">
        <v>137</v>
      </c>
      <c r="D284" s="111" t="s">
        <v>150</v>
      </c>
      <c r="E284" s="112" t="s">
        <v>292</v>
      </c>
      <c r="F284" s="111"/>
      <c r="G284" s="88">
        <f t="shared" si="11"/>
        <v>200</v>
      </c>
      <c r="H284" s="88">
        <f t="shared" si="11"/>
        <v>300</v>
      </c>
    </row>
    <row r="285" spans="1:8" s="63" customFormat="1" ht="63">
      <c r="A285" s="109"/>
      <c r="B285" s="114" t="s">
        <v>294</v>
      </c>
      <c r="C285" s="86" t="s">
        <v>137</v>
      </c>
      <c r="D285" s="86" t="s">
        <v>150</v>
      </c>
      <c r="E285" s="87" t="s">
        <v>293</v>
      </c>
      <c r="F285" s="86"/>
      <c r="G285" s="88">
        <f t="shared" si="11"/>
        <v>200</v>
      </c>
      <c r="H285" s="88">
        <f t="shared" si="11"/>
        <v>300</v>
      </c>
    </row>
    <row r="286" spans="1:8" s="63" customFormat="1" ht="15.75">
      <c r="A286" s="109"/>
      <c r="B286" s="110" t="s">
        <v>65</v>
      </c>
      <c r="C286" s="86" t="s">
        <v>137</v>
      </c>
      <c r="D286" s="86" t="s">
        <v>150</v>
      </c>
      <c r="E286" s="87" t="s">
        <v>293</v>
      </c>
      <c r="F286" s="86" t="s">
        <v>66</v>
      </c>
      <c r="G286" s="88">
        <v>200</v>
      </c>
      <c r="H286" s="88">
        <v>300</v>
      </c>
    </row>
    <row r="287" spans="1:8" s="64" customFormat="1" ht="15.75">
      <c r="A287" s="109"/>
      <c r="B287" s="110" t="s">
        <v>48</v>
      </c>
      <c r="C287" s="111" t="s">
        <v>137</v>
      </c>
      <c r="D287" s="111" t="s">
        <v>49</v>
      </c>
      <c r="E287" s="112"/>
      <c r="F287" s="111"/>
      <c r="G287" s="88">
        <f aca="true" t="shared" si="12" ref="G287:H291">G288</f>
        <v>31743.53281</v>
      </c>
      <c r="H287" s="88">
        <f t="shared" si="12"/>
        <v>36037.344</v>
      </c>
    </row>
    <row r="288" spans="1:8" s="64" customFormat="1" ht="15.75">
      <c r="A288" s="109"/>
      <c r="B288" s="116" t="s">
        <v>50</v>
      </c>
      <c r="C288" s="111" t="s">
        <v>137</v>
      </c>
      <c r="D288" s="111" t="s">
        <v>51</v>
      </c>
      <c r="E288" s="112"/>
      <c r="F288" s="111"/>
      <c r="G288" s="88">
        <f t="shared" si="12"/>
        <v>31743.53281</v>
      </c>
      <c r="H288" s="88">
        <f t="shared" si="12"/>
        <v>36037.344</v>
      </c>
    </row>
    <row r="289" spans="1:8" s="64" customFormat="1" ht="31.5">
      <c r="A289" s="109"/>
      <c r="B289" s="100" t="s">
        <v>198</v>
      </c>
      <c r="C289" s="86" t="s">
        <v>137</v>
      </c>
      <c r="D289" s="86" t="s">
        <v>51</v>
      </c>
      <c r="E289" s="87" t="s">
        <v>126</v>
      </c>
      <c r="F289" s="86"/>
      <c r="G289" s="88">
        <f t="shared" si="12"/>
        <v>31743.53281</v>
      </c>
      <c r="H289" s="88">
        <f t="shared" si="12"/>
        <v>36037.344</v>
      </c>
    </row>
    <row r="290" spans="1:8" s="64" customFormat="1" ht="15.75">
      <c r="A290" s="109"/>
      <c r="B290" s="100" t="s">
        <v>295</v>
      </c>
      <c r="C290" s="86" t="s">
        <v>137</v>
      </c>
      <c r="D290" s="86" t="s">
        <v>51</v>
      </c>
      <c r="E290" s="87" t="s">
        <v>218</v>
      </c>
      <c r="F290" s="86"/>
      <c r="G290" s="88">
        <f t="shared" si="12"/>
        <v>31743.53281</v>
      </c>
      <c r="H290" s="88">
        <f t="shared" si="12"/>
        <v>36037.344</v>
      </c>
    </row>
    <row r="291" spans="1:8" s="67" customFormat="1" ht="47.25">
      <c r="A291" s="120"/>
      <c r="B291" s="95" t="s">
        <v>344</v>
      </c>
      <c r="C291" s="86" t="s">
        <v>137</v>
      </c>
      <c r="D291" s="86" t="s">
        <v>51</v>
      </c>
      <c r="E291" s="121" t="s">
        <v>304</v>
      </c>
      <c r="F291" s="86"/>
      <c r="G291" s="88">
        <f t="shared" si="12"/>
        <v>31743.53281</v>
      </c>
      <c r="H291" s="88">
        <f t="shared" si="12"/>
        <v>36037.344</v>
      </c>
    </row>
    <row r="292" spans="1:9" s="68" customFormat="1" ht="15.75">
      <c r="A292" s="109"/>
      <c r="B292" s="89" t="s">
        <v>53</v>
      </c>
      <c r="C292" s="86" t="s">
        <v>137</v>
      </c>
      <c r="D292" s="86" t="s">
        <v>51</v>
      </c>
      <c r="E292" s="121" t="s">
        <v>304</v>
      </c>
      <c r="F292" s="86" t="s">
        <v>54</v>
      </c>
      <c r="G292" s="88">
        <f>G293+G294+G295</f>
        <v>31743.53281</v>
      </c>
      <c r="H292" s="88">
        <f>H293+H294+H295</f>
        <v>36037.344</v>
      </c>
      <c r="I292" s="128"/>
    </row>
    <row r="293" spans="1:9" s="68" customFormat="1" ht="15.75">
      <c r="A293" s="109"/>
      <c r="B293" s="131" t="s">
        <v>262</v>
      </c>
      <c r="C293" s="86"/>
      <c r="D293" s="86"/>
      <c r="E293" s="121"/>
      <c r="F293" s="86"/>
      <c r="G293" s="150">
        <v>12276.36915</v>
      </c>
      <c r="H293" s="150">
        <v>14811.02652</v>
      </c>
      <c r="I293" s="128"/>
    </row>
    <row r="294" spans="1:9" s="68" customFormat="1" ht="15.75">
      <c r="A294" s="109"/>
      <c r="B294" s="131" t="s">
        <v>220</v>
      </c>
      <c r="C294" s="86"/>
      <c r="D294" s="86"/>
      <c r="E294" s="121"/>
      <c r="F294" s="86"/>
      <c r="G294" s="150">
        <v>13467.16366</v>
      </c>
      <c r="H294" s="150">
        <v>15226.31748</v>
      </c>
      <c r="I294" s="128"/>
    </row>
    <row r="295" spans="1:9" s="68" customFormat="1" ht="15.75">
      <c r="A295" s="109"/>
      <c r="B295" s="131" t="s">
        <v>318</v>
      </c>
      <c r="C295" s="86"/>
      <c r="D295" s="86"/>
      <c r="E295" s="121"/>
      <c r="F295" s="86"/>
      <c r="G295" s="150">
        <f>6000-452.55853+914.72112-462.16259</f>
        <v>6000</v>
      </c>
      <c r="H295" s="150">
        <v>6000</v>
      </c>
      <c r="I295" s="128"/>
    </row>
    <row r="296" spans="1:8" s="69" customFormat="1" ht="15.75">
      <c r="A296" s="109"/>
      <c r="B296" s="122" t="s">
        <v>152</v>
      </c>
      <c r="C296" s="86" t="s">
        <v>137</v>
      </c>
      <c r="D296" s="86" t="s">
        <v>153</v>
      </c>
      <c r="E296" s="87"/>
      <c r="F296" s="86"/>
      <c r="G296" s="88">
        <f>G297</f>
        <v>18789.76971</v>
      </c>
      <c r="H296" s="88">
        <f>H297</f>
        <v>18803.47347</v>
      </c>
    </row>
    <row r="297" spans="1:8" s="69" customFormat="1" ht="15.75">
      <c r="A297" s="109"/>
      <c r="B297" s="120" t="s">
        <v>154</v>
      </c>
      <c r="C297" s="111" t="s">
        <v>137</v>
      </c>
      <c r="D297" s="111" t="s">
        <v>155</v>
      </c>
      <c r="E297" s="112"/>
      <c r="F297" s="111"/>
      <c r="G297" s="88">
        <f>G298+G306</f>
        <v>18789.76971</v>
      </c>
      <c r="H297" s="88">
        <f>H298+H306</f>
        <v>18803.47347</v>
      </c>
    </row>
    <row r="298" spans="1:8" s="70" customFormat="1" ht="31.5">
      <c r="A298" s="123"/>
      <c r="B298" s="110" t="s">
        <v>221</v>
      </c>
      <c r="C298" s="111" t="s">
        <v>137</v>
      </c>
      <c r="D298" s="111" t="s">
        <v>155</v>
      </c>
      <c r="E298" s="112" t="s">
        <v>141</v>
      </c>
      <c r="F298" s="118"/>
      <c r="G298" s="88">
        <f>G299</f>
        <v>300</v>
      </c>
      <c r="H298" s="88">
        <f>H299</f>
        <v>300</v>
      </c>
    </row>
    <row r="299" spans="1:8" s="63" customFormat="1" ht="15.75">
      <c r="A299" s="119"/>
      <c r="B299" s="114" t="s">
        <v>206</v>
      </c>
      <c r="C299" s="111" t="s">
        <v>137</v>
      </c>
      <c r="D299" s="111" t="s">
        <v>155</v>
      </c>
      <c r="E299" s="112" t="s">
        <v>158</v>
      </c>
      <c r="F299" s="111"/>
      <c r="G299" s="88">
        <f>G300+G302</f>
        <v>300</v>
      </c>
      <c r="H299" s="88">
        <f>H300+H302</f>
        <v>300</v>
      </c>
    </row>
    <row r="300" spans="1:8" s="63" customFormat="1" ht="63">
      <c r="A300" s="119"/>
      <c r="B300" s="114" t="s">
        <v>300</v>
      </c>
      <c r="C300" s="111" t="s">
        <v>137</v>
      </c>
      <c r="D300" s="111" t="s">
        <v>155</v>
      </c>
      <c r="E300" s="112" t="s">
        <v>159</v>
      </c>
      <c r="F300" s="111"/>
      <c r="G300" s="88">
        <f>G301</f>
        <v>150</v>
      </c>
      <c r="H300" s="88">
        <f>H301</f>
        <v>150</v>
      </c>
    </row>
    <row r="301" spans="1:8" s="63" customFormat="1" ht="15.75">
      <c r="A301" s="124"/>
      <c r="B301" s="110" t="s">
        <v>22</v>
      </c>
      <c r="C301" s="111" t="s">
        <v>137</v>
      </c>
      <c r="D301" s="111" t="s">
        <v>155</v>
      </c>
      <c r="E301" s="112" t="s">
        <v>159</v>
      </c>
      <c r="F301" s="111" t="s">
        <v>23</v>
      </c>
      <c r="G301" s="88">
        <v>150</v>
      </c>
      <c r="H301" s="88">
        <v>150</v>
      </c>
    </row>
    <row r="302" spans="1:8" s="63" customFormat="1" ht="63">
      <c r="A302" s="119"/>
      <c r="B302" s="114" t="s">
        <v>222</v>
      </c>
      <c r="C302" s="111" t="s">
        <v>137</v>
      </c>
      <c r="D302" s="111" t="s">
        <v>155</v>
      </c>
      <c r="E302" s="112" t="s">
        <v>207</v>
      </c>
      <c r="F302" s="111"/>
      <c r="G302" s="88">
        <f>G303</f>
        <v>150</v>
      </c>
      <c r="H302" s="88">
        <f>H303</f>
        <v>150</v>
      </c>
    </row>
    <row r="303" spans="1:8" s="63" customFormat="1" ht="15.75">
      <c r="A303" s="124"/>
      <c r="B303" s="110" t="s">
        <v>22</v>
      </c>
      <c r="C303" s="111" t="s">
        <v>137</v>
      </c>
      <c r="D303" s="111" t="s">
        <v>155</v>
      </c>
      <c r="E303" s="112" t="s">
        <v>207</v>
      </c>
      <c r="F303" s="111" t="s">
        <v>23</v>
      </c>
      <c r="G303" s="88">
        <v>150</v>
      </c>
      <c r="H303" s="88">
        <v>150</v>
      </c>
    </row>
    <row r="304" spans="1:8" s="63" customFormat="1" ht="15.75">
      <c r="A304" s="124"/>
      <c r="B304" s="110" t="s">
        <v>11</v>
      </c>
      <c r="C304" s="111" t="s">
        <v>137</v>
      </c>
      <c r="D304" s="111" t="s">
        <v>155</v>
      </c>
      <c r="E304" s="112" t="s">
        <v>12</v>
      </c>
      <c r="F304" s="111"/>
      <c r="G304" s="88">
        <f>G305</f>
        <v>18489.76971</v>
      </c>
      <c r="H304" s="88">
        <f>H305</f>
        <v>18503.47347</v>
      </c>
    </row>
    <row r="305" spans="1:8" s="63" customFormat="1" ht="31.5">
      <c r="A305" s="124"/>
      <c r="B305" s="110" t="s">
        <v>156</v>
      </c>
      <c r="C305" s="111" t="s">
        <v>137</v>
      </c>
      <c r="D305" s="111" t="s">
        <v>155</v>
      </c>
      <c r="E305" s="112" t="s">
        <v>157</v>
      </c>
      <c r="F305" s="111"/>
      <c r="G305" s="88">
        <f>G306</f>
        <v>18489.76971</v>
      </c>
      <c r="H305" s="88">
        <f>H306</f>
        <v>18503.47347</v>
      </c>
    </row>
    <row r="306" spans="1:8" s="63" customFormat="1" ht="15.75">
      <c r="A306" s="124"/>
      <c r="B306" s="110" t="s">
        <v>65</v>
      </c>
      <c r="C306" s="111" t="s">
        <v>137</v>
      </c>
      <c r="D306" s="111" t="s">
        <v>155</v>
      </c>
      <c r="E306" s="112" t="s">
        <v>157</v>
      </c>
      <c r="F306" s="111" t="s">
        <v>66</v>
      </c>
      <c r="G306" s="88">
        <f>23489.76971+5849-5849-5000</f>
        <v>18489.76971</v>
      </c>
      <c r="H306" s="88">
        <f>18503.47347+6100.5-5500-600.5</f>
        <v>18503.47347</v>
      </c>
    </row>
    <row r="307" spans="1:8" s="63" customFormat="1" ht="15.75">
      <c r="A307" s="124"/>
      <c r="B307" s="154" t="s">
        <v>319</v>
      </c>
      <c r="C307" s="86"/>
      <c r="D307" s="86"/>
      <c r="E307" s="87"/>
      <c r="F307" s="86"/>
      <c r="G307" s="149">
        <v>600.5</v>
      </c>
      <c r="H307" s="149">
        <v>600.5</v>
      </c>
    </row>
    <row r="308" spans="1:9" s="52" customFormat="1" ht="15.75">
      <c r="A308" s="80">
        <v>9</v>
      </c>
      <c r="B308" s="81" t="s">
        <v>160</v>
      </c>
      <c r="C308" s="105" t="s">
        <v>161</v>
      </c>
      <c r="D308" s="105"/>
      <c r="E308" s="82"/>
      <c r="F308" s="105"/>
      <c r="G308" s="83">
        <f>G309+G337</f>
        <v>49277.4292</v>
      </c>
      <c r="H308" s="83">
        <f>H309+H337</f>
        <v>49700.573059999995</v>
      </c>
      <c r="I308" s="51"/>
    </row>
    <row r="309" spans="1:8" s="63" customFormat="1" ht="15.75">
      <c r="A309" s="109"/>
      <c r="B309" s="110" t="s">
        <v>7</v>
      </c>
      <c r="C309" s="111" t="s">
        <v>161</v>
      </c>
      <c r="D309" s="111" t="s">
        <v>8</v>
      </c>
      <c r="E309" s="112"/>
      <c r="F309" s="111"/>
      <c r="G309" s="88">
        <f>G310+G317</f>
        <v>46947.4292</v>
      </c>
      <c r="H309" s="88">
        <f>H310+H317</f>
        <v>47370.573059999995</v>
      </c>
    </row>
    <row r="310" spans="1:8" s="63" customFormat="1" ht="31.5">
      <c r="A310" s="109"/>
      <c r="B310" s="110" t="s">
        <v>36</v>
      </c>
      <c r="C310" s="111" t="s">
        <v>161</v>
      </c>
      <c r="D310" s="111" t="s">
        <v>37</v>
      </c>
      <c r="E310" s="112" t="s">
        <v>19</v>
      </c>
      <c r="F310" s="111" t="s">
        <v>19</v>
      </c>
      <c r="G310" s="88">
        <f>G311</f>
        <v>24422.7937</v>
      </c>
      <c r="H310" s="88">
        <f>H311</f>
        <v>25202.345699999998</v>
      </c>
    </row>
    <row r="311" spans="1:8" s="63" customFormat="1" ht="15.75">
      <c r="A311" s="109"/>
      <c r="B311" s="110" t="s">
        <v>11</v>
      </c>
      <c r="C311" s="111" t="s">
        <v>161</v>
      </c>
      <c r="D311" s="111" t="s">
        <v>37</v>
      </c>
      <c r="E311" s="112" t="s">
        <v>12</v>
      </c>
      <c r="F311" s="111"/>
      <c r="G311" s="88">
        <f>G312+G315</f>
        <v>24422.7937</v>
      </c>
      <c r="H311" s="88">
        <f>H312+H315</f>
        <v>25202.345699999998</v>
      </c>
    </row>
    <row r="312" spans="1:8" s="63" customFormat="1" ht="31.5">
      <c r="A312" s="109"/>
      <c r="B312" s="110" t="s">
        <v>20</v>
      </c>
      <c r="C312" s="111" t="s">
        <v>161</v>
      </c>
      <c r="D312" s="111" t="s">
        <v>37</v>
      </c>
      <c r="E312" s="112" t="s">
        <v>21</v>
      </c>
      <c r="F312" s="111"/>
      <c r="G312" s="88">
        <f>G313+G314</f>
        <v>23388.2937</v>
      </c>
      <c r="H312" s="88">
        <f>H313+H314</f>
        <v>24167.845699999998</v>
      </c>
    </row>
    <row r="313" spans="1:8" s="63" customFormat="1" ht="47.25">
      <c r="A313" s="109"/>
      <c r="B313" s="110" t="s">
        <v>15</v>
      </c>
      <c r="C313" s="111" t="s">
        <v>161</v>
      </c>
      <c r="D313" s="111" t="s">
        <v>37</v>
      </c>
      <c r="E313" s="112" t="s">
        <v>21</v>
      </c>
      <c r="F313" s="111" t="s">
        <v>16</v>
      </c>
      <c r="G313" s="88">
        <v>22566.2457</v>
      </c>
      <c r="H313" s="88">
        <v>23343.2457</v>
      </c>
    </row>
    <row r="314" spans="1:8" s="63" customFormat="1" ht="15.75">
      <c r="A314" s="109"/>
      <c r="B314" s="110" t="s">
        <v>22</v>
      </c>
      <c r="C314" s="111" t="s">
        <v>161</v>
      </c>
      <c r="D314" s="111" t="s">
        <v>37</v>
      </c>
      <c r="E314" s="112" t="s">
        <v>21</v>
      </c>
      <c r="F314" s="111" t="s">
        <v>23</v>
      </c>
      <c r="G314" s="88">
        <v>822.048</v>
      </c>
      <c r="H314" s="88">
        <v>824.6</v>
      </c>
    </row>
    <row r="315" spans="1:8" s="64" customFormat="1" ht="47.25" customHeight="1">
      <c r="A315" s="109"/>
      <c r="B315" s="110" t="s">
        <v>315</v>
      </c>
      <c r="C315" s="111" t="s">
        <v>161</v>
      </c>
      <c r="D315" s="111" t="s">
        <v>37</v>
      </c>
      <c r="E315" s="112" t="s">
        <v>162</v>
      </c>
      <c r="F315" s="111"/>
      <c r="G315" s="88">
        <f>G316</f>
        <v>1034.5</v>
      </c>
      <c r="H315" s="88">
        <f>H316</f>
        <v>1034.5</v>
      </c>
    </row>
    <row r="316" spans="1:8" s="64" customFormat="1" ht="15.75" customHeight="1">
      <c r="A316" s="109"/>
      <c r="B316" s="110" t="s">
        <v>22</v>
      </c>
      <c r="C316" s="111" t="s">
        <v>161</v>
      </c>
      <c r="D316" s="111" t="s">
        <v>37</v>
      </c>
      <c r="E316" s="112" t="s">
        <v>162</v>
      </c>
      <c r="F316" s="111" t="s">
        <v>23</v>
      </c>
      <c r="G316" s="88">
        <f>1034.5</f>
        <v>1034.5</v>
      </c>
      <c r="H316" s="88">
        <v>1034.5</v>
      </c>
    </row>
    <row r="317" spans="1:8" s="63" customFormat="1" ht="15.75">
      <c r="A317" s="109"/>
      <c r="B317" s="110" t="s">
        <v>44</v>
      </c>
      <c r="C317" s="111" t="s">
        <v>161</v>
      </c>
      <c r="D317" s="111" t="s">
        <v>45</v>
      </c>
      <c r="E317" s="112"/>
      <c r="F317" s="111"/>
      <c r="G317" s="88">
        <f>G318+G331</f>
        <v>22524.6355</v>
      </c>
      <c r="H317" s="88">
        <f>H318+H331</f>
        <v>22168.22736</v>
      </c>
    </row>
    <row r="318" spans="1:8" s="64" customFormat="1" ht="31.5">
      <c r="A318" s="109"/>
      <c r="B318" s="110" t="s">
        <v>272</v>
      </c>
      <c r="C318" s="111" t="s">
        <v>161</v>
      </c>
      <c r="D318" s="111" t="s">
        <v>45</v>
      </c>
      <c r="E318" s="112" t="s">
        <v>110</v>
      </c>
      <c r="F318" s="111"/>
      <c r="G318" s="88">
        <f>G319+G328</f>
        <v>1130</v>
      </c>
      <c r="H318" s="88">
        <f>H319+H328</f>
        <v>1130</v>
      </c>
    </row>
    <row r="319" spans="1:8" s="64" customFormat="1" ht="31.5">
      <c r="A319" s="109"/>
      <c r="B319" s="115" t="s">
        <v>223</v>
      </c>
      <c r="C319" s="111" t="s">
        <v>161</v>
      </c>
      <c r="D319" s="111" t="s">
        <v>45</v>
      </c>
      <c r="E319" s="112" t="s">
        <v>224</v>
      </c>
      <c r="F319" s="111"/>
      <c r="G319" s="88">
        <f>G320+G323+G326</f>
        <v>1100</v>
      </c>
      <c r="H319" s="88">
        <f>H320+H323+H326</f>
        <v>1100</v>
      </c>
    </row>
    <row r="320" spans="1:8" s="64" customFormat="1" ht="47.25">
      <c r="A320" s="109"/>
      <c r="B320" s="115" t="s">
        <v>264</v>
      </c>
      <c r="C320" s="111" t="s">
        <v>161</v>
      </c>
      <c r="D320" s="111" t="s">
        <v>45</v>
      </c>
      <c r="E320" s="112" t="s">
        <v>278</v>
      </c>
      <c r="F320" s="111"/>
      <c r="G320" s="88">
        <f>G321+G322</f>
        <v>150</v>
      </c>
      <c r="H320" s="88">
        <f>H321+H322</f>
        <v>150</v>
      </c>
    </row>
    <row r="321" spans="1:8" s="64" customFormat="1" ht="47.25">
      <c r="A321" s="109"/>
      <c r="B321" s="110" t="s">
        <v>15</v>
      </c>
      <c r="C321" s="111" t="s">
        <v>161</v>
      </c>
      <c r="D321" s="111" t="s">
        <v>45</v>
      </c>
      <c r="E321" s="112" t="s">
        <v>278</v>
      </c>
      <c r="F321" s="111" t="s">
        <v>16</v>
      </c>
      <c r="G321" s="88">
        <v>145</v>
      </c>
      <c r="H321" s="88">
        <v>145</v>
      </c>
    </row>
    <row r="322" spans="1:8" s="64" customFormat="1" ht="15.75">
      <c r="A322" s="109"/>
      <c r="B322" s="110" t="s">
        <v>22</v>
      </c>
      <c r="C322" s="111" t="s">
        <v>161</v>
      </c>
      <c r="D322" s="111" t="s">
        <v>45</v>
      </c>
      <c r="E322" s="112" t="s">
        <v>278</v>
      </c>
      <c r="F322" s="111" t="s">
        <v>23</v>
      </c>
      <c r="G322" s="88">
        <v>5</v>
      </c>
      <c r="H322" s="88">
        <v>5</v>
      </c>
    </row>
    <row r="323" spans="1:8" s="64" customFormat="1" ht="63">
      <c r="A323" s="109"/>
      <c r="B323" s="115" t="s">
        <v>314</v>
      </c>
      <c r="C323" s="111" t="s">
        <v>161</v>
      </c>
      <c r="D323" s="111" t="s">
        <v>45</v>
      </c>
      <c r="E323" s="112" t="s">
        <v>305</v>
      </c>
      <c r="F323" s="111"/>
      <c r="G323" s="88">
        <f>G324+G325</f>
        <v>150</v>
      </c>
      <c r="H323" s="88">
        <f>H324+H325</f>
        <v>150</v>
      </c>
    </row>
    <row r="324" spans="1:8" s="64" customFormat="1" ht="47.25">
      <c r="A324" s="109"/>
      <c r="B324" s="110" t="s">
        <v>15</v>
      </c>
      <c r="C324" s="111" t="s">
        <v>161</v>
      </c>
      <c r="D324" s="111" t="s">
        <v>45</v>
      </c>
      <c r="E324" s="112" t="s">
        <v>305</v>
      </c>
      <c r="F324" s="111" t="s">
        <v>16</v>
      </c>
      <c r="G324" s="88">
        <v>145</v>
      </c>
      <c r="H324" s="88">
        <v>145</v>
      </c>
    </row>
    <row r="325" spans="1:8" s="64" customFormat="1" ht="15.75">
      <c r="A325" s="109"/>
      <c r="B325" s="110" t="s">
        <v>22</v>
      </c>
      <c r="C325" s="111" t="s">
        <v>161</v>
      </c>
      <c r="D325" s="111" t="s">
        <v>45</v>
      </c>
      <c r="E325" s="112" t="s">
        <v>305</v>
      </c>
      <c r="F325" s="111" t="s">
        <v>23</v>
      </c>
      <c r="G325" s="88">
        <f>5+150-150</f>
        <v>5</v>
      </c>
      <c r="H325" s="88">
        <f>5+150-150</f>
        <v>5</v>
      </c>
    </row>
    <row r="326" spans="1:8" s="64" customFormat="1" ht="63">
      <c r="A326" s="109"/>
      <c r="B326" s="115" t="s">
        <v>111</v>
      </c>
      <c r="C326" s="111" t="s">
        <v>161</v>
      </c>
      <c r="D326" s="111" t="s">
        <v>45</v>
      </c>
      <c r="E326" s="112" t="s">
        <v>225</v>
      </c>
      <c r="F326" s="125"/>
      <c r="G326" s="88">
        <f>G327</f>
        <v>800</v>
      </c>
      <c r="H326" s="88">
        <f>H327</f>
        <v>800</v>
      </c>
    </row>
    <row r="327" spans="1:8" s="64" customFormat="1" ht="15.75">
      <c r="A327" s="109"/>
      <c r="B327" s="110" t="s">
        <v>22</v>
      </c>
      <c r="C327" s="111" t="s">
        <v>161</v>
      </c>
      <c r="D327" s="111" t="s">
        <v>45</v>
      </c>
      <c r="E327" s="112" t="s">
        <v>225</v>
      </c>
      <c r="F327" s="111" t="s">
        <v>23</v>
      </c>
      <c r="G327" s="88">
        <v>800</v>
      </c>
      <c r="H327" s="88">
        <v>800</v>
      </c>
    </row>
    <row r="328" spans="1:8" s="64" customFormat="1" ht="15.75">
      <c r="A328" s="109"/>
      <c r="B328" s="110" t="s">
        <v>226</v>
      </c>
      <c r="C328" s="111" t="s">
        <v>161</v>
      </c>
      <c r="D328" s="111" t="s">
        <v>45</v>
      </c>
      <c r="E328" s="112" t="s">
        <v>228</v>
      </c>
      <c r="F328" s="111"/>
      <c r="G328" s="88">
        <f>G329</f>
        <v>30</v>
      </c>
      <c r="H328" s="88">
        <f>H329</f>
        <v>30</v>
      </c>
    </row>
    <row r="329" spans="1:8" s="64" customFormat="1" ht="78.75">
      <c r="A329" s="109"/>
      <c r="B329" s="126" t="s">
        <v>163</v>
      </c>
      <c r="C329" s="111" t="s">
        <v>161</v>
      </c>
      <c r="D329" s="111" t="s">
        <v>45</v>
      </c>
      <c r="E329" s="112" t="s">
        <v>227</v>
      </c>
      <c r="F329" s="111"/>
      <c r="G329" s="88">
        <f>G330</f>
        <v>30</v>
      </c>
      <c r="H329" s="88">
        <f>H330</f>
        <v>30</v>
      </c>
    </row>
    <row r="330" spans="1:8" s="64" customFormat="1" ht="15.75">
      <c r="A330" s="109"/>
      <c r="B330" s="110" t="s">
        <v>22</v>
      </c>
      <c r="C330" s="111" t="s">
        <v>161</v>
      </c>
      <c r="D330" s="111" t="s">
        <v>45</v>
      </c>
      <c r="E330" s="112" t="s">
        <v>227</v>
      </c>
      <c r="F330" s="111" t="s">
        <v>23</v>
      </c>
      <c r="G330" s="88">
        <v>30</v>
      </c>
      <c r="H330" s="88">
        <v>30</v>
      </c>
    </row>
    <row r="331" spans="1:8" s="64" customFormat="1" ht="15.75">
      <c r="A331" s="109"/>
      <c r="B331" s="110" t="s">
        <v>11</v>
      </c>
      <c r="C331" s="111" t="s">
        <v>161</v>
      </c>
      <c r="D331" s="111" t="s">
        <v>45</v>
      </c>
      <c r="E331" s="112" t="s">
        <v>12</v>
      </c>
      <c r="F331" s="111"/>
      <c r="G331" s="88">
        <f>G332</f>
        <v>21394.6355</v>
      </c>
      <c r="H331" s="88">
        <f>H332</f>
        <v>21038.22736</v>
      </c>
    </row>
    <row r="332" spans="1:8" s="64" customFormat="1" ht="31.5">
      <c r="A332" s="109"/>
      <c r="B332" s="110" t="s">
        <v>169</v>
      </c>
      <c r="C332" s="111" t="s">
        <v>161</v>
      </c>
      <c r="D332" s="111" t="s">
        <v>45</v>
      </c>
      <c r="E332" s="112" t="s">
        <v>170</v>
      </c>
      <c r="F332" s="111"/>
      <c r="G332" s="88">
        <f>G333+G334+G336</f>
        <v>21394.6355</v>
      </c>
      <c r="H332" s="88">
        <f>H333+H334+H336</f>
        <v>21038.22736</v>
      </c>
    </row>
    <row r="333" spans="1:8" s="64" customFormat="1" ht="47.25">
      <c r="A333" s="109"/>
      <c r="B333" s="110" t="s">
        <v>15</v>
      </c>
      <c r="C333" s="111" t="s">
        <v>161</v>
      </c>
      <c r="D333" s="111" t="s">
        <v>45</v>
      </c>
      <c r="E333" s="112" t="s">
        <v>170</v>
      </c>
      <c r="F333" s="111" t="s">
        <v>16</v>
      </c>
      <c r="G333" s="88">
        <v>12205.32326</v>
      </c>
      <c r="H333" s="88">
        <v>11865.02326</v>
      </c>
    </row>
    <row r="334" spans="1:8" s="64" customFormat="1" ht="15.75">
      <c r="A334" s="109"/>
      <c r="B334" s="110" t="s">
        <v>22</v>
      </c>
      <c r="C334" s="111" t="s">
        <v>161</v>
      </c>
      <c r="D334" s="111" t="s">
        <v>45</v>
      </c>
      <c r="E334" s="112" t="s">
        <v>170</v>
      </c>
      <c r="F334" s="111" t="s">
        <v>23</v>
      </c>
      <c r="G334" s="88">
        <f>8819.72724+201.8</f>
        <v>9021.52724</v>
      </c>
      <c r="H334" s="88">
        <f>9005.4191+H335-1401.8</f>
        <v>9005.4191</v>
      </c>
    </row>
    <row r="335" spans="1:8" s="64" customFormat="1" ht="15.75">
      <c r="A335" s="109"/>
      <c r="B335" s="154" t="s">
        <v>319</v>
      </c>
      <c r="C335" s="86"/>
      <c r="D335" s="86"/>
      <c r="E335" s="87"/>
      <c r="F335" s="86"/>
      <c r="G335" s="149">
        <f>1200+201.8</f>
        <v>1401.8</v>
      </c>
      <c r="H335" s="149">
        <v>1401.8</v>
      </c>
    </row>
    <row r="336" spans="1:8" s="64" customFormat="1" ht="15.75">
      <c r="A336" s="109"/>
      <c r="B336" s="110" t="s">
        <v>24</v>
      </c>
      <c r="C336" s="111" t="s">
        <v>161</v>
      </c>
      <c r="D336" s="111" t="s">
        <v>45</v>
      </c>
      <c r="E336" s="112" t="s">
        <v>170</v>
      </c>
      <c r="F336" s="111" t="s">
        <v>25</v>
      </c>
      <c r="G336" s="88">
        <v>167.785</v>
      </c>
      <c r="H336" s="88">
        <v>167.785</v>
      </c>
    </row>
    <row r="337" spans="1:8" s="62" customFormat="1" ht="15.75">
      <c r="A337" s="113"/>
      <c r="B337" s="110" t="s">
        <v>164</v>
      </c>
      <c r="C337" s="111" t="s">
        <v>161</v>
      </c>
      <c r="D337" s="111" t="s">
        <v>165</v>
      </c>
      <c r="E337" s="112"/>
      <c r="F337" s="111"/>
      <c r="G337" s="88">
        <f>G338</f>
        <v>2330</v>
      </c>
      <c r="H337" s="88">
        <f>H338</f>
        <v>2330</v>
      </c>
    </row>
    <row r="338" spans="1:8" s="63" customFormat="1" ht="27" customHeight="1">
      <c r="A338" s="127"/>
      <c r="B338" s="116" t="s">
        <v>274</v>
      </c>
      <c r="C338" s="111" t="s">
        <v>161</v>
      </c>
      <c r="D338" s="111" t="s">
        <v>275</v>
      </c>
      <c r="E338" s="112"/>
      <c r="F338" s="111"/>
      <c r="G338" s="88">
        <f>G339</f>
        <v>2330</v>
      </c>
      <c r="H338" s="88">
        <f>H339</f>
        <v>2330</v>
      </c>
    </row>
    <row r="339" spans="1:8" s="66" customFormat="1" ht="31.5">
      <c r="A339" s="127"/>
      <c r="B339" s="116" t="s">
        <v>229</v>
      </c>
      <c r="C339" s="111" t="s">
        <v>161</v>
      </c>
      <c r="D339" s="111" t="s">
        <v>275</v>
      </c>
      <c r="E339" s="112" t="s">
        <v>166</v>
      </c>
      <c r="F339" s="111"/>
      <c r="G339" s="88">
        <f>G340+G343</f>
        <v>2330</v>
      </c>
      <c r="H339" s="88">
        <f>H340+H343</f>
        <v>2330</v>
      </c>
    </row>
    <row r="340" spans="1:8" s="67" customFormat="1" ht="78.75">
      <c r="A340" s="109"/>
      <c r="B340" s="116" t="s">
        <v>167</v>
      </c>
      <c r="C340" s="111" t="s">
        <v>161</v>
      </c>
      <c r="D340" s="111" t="s">
        <v>275</v>
      </c>
      <c r="E340" s="112" t="s">
        <v>168</v>
      </c>
      <c r="F340" s="111"/>
      <c r="G340" s="88">
        <f>G341</f>
        <v>930</v>
      </c>
      <c r="H340" s="88">
        <f>H341</f>
        <v>930</v>
      </c>
    </row>
    <row r="341" spans="1:8" s="67" customFormat="1" ht="15.75">
      <c r="A341" s="109"/>
      <c r="B341" s="110" t="s">
        <v>22</v>
      </c>
      <c r="C341" s="111" t="s">
        <v>161</v>
      </c>
      <c r="D341" s="111" t="s">
        <v>275</v>
      </c>
      <c r="E341" s="112" t="s">
        <v>168</v>
      </c>
      <c r="F341" s="111" t="s">
        <v>23</v>
      </c>
      <c r="G341" s="88">
        <f>1180-219.71856-280.28144+500-250</f>
        <v>930</v>
      </c>
      <c r="H341" s="88">
        <f>1180-219.71856-280.28144+500-250</f>
        <v>930</v>
      </c>
    </row>
    <row r="342" spans="1:8" s="67" customFormat="1" ht="94.5">
      <c r="A342" s="109"/>
      <c r="B342" s="126" t="s">
        <v>280</v>
      </c>
      <c r="C342" s="111" t="s">
        <v>161</v>
      </c>
      <c r="D342" s="111" t="s">
        <v>275</v>
      </c>
      <c r="E342" s="112" t="s">
        <v>279</v>
      </c>
      <c r="F342" s="111"/>
      <c r="G342" s="88">
        <f>G343</f>
        <v>1400</v>
      </c>
      <c r="H342" s="88">
        <f>H343</f>
        <v>1400</v>
      </c>
    </row>
    <row r="343" spans="1:8" s="67" customFormat="1" ht="15.75">
      <c r="A343" s="109"/>
      <c r="B343" s="110" t="s">
        <v>22</v>
      </c>
      <c r="C343" s="111" t="s">
        <v>161</v>
      </c>
      <c r="D343" s="111" t="s">
        <v>275</v>
      </c>
      <c r="E343" s="112" t="s">
        <v>279</v>
      </c>
      <c r="F343" s="111" t="s">
        <v>23</v>
      </c>
      <c r="G343" s="88">
        <v>1400</v>
      </c>
      <c r="H343" s="88">
        <v>1400</v>
      </c>
    </row>
    <row r="344" spans="1:9" ht="15.75">
      <c r="A344" s="80"/>
      <c r="B344" s="181" t="s">
        <v>171</v>
      </c>
      <c r="C344" s="181"/>
      <c r="D344" s="181"/>
      <c r="E344" s="181"/>
      <c r="F344" s="181"/>
      <c r="G344" s="129">
        <f>G11+G25+G36+G57+G75+G188+G215+G256+G308</f>
        <v>1029710.6882699999</v>
      </c>
      <c r="H344" s="129">
        <f>H11+H25+H36+H57+H75+H188+H215+H256+H308</f>
        <v>1856646.40147</v>
      </c>
      <c r="I344" s="64" t="s">
        <v>361</v>
      </c>
    </row>
    <row r="346" spans="1:8" s="165" customFormat="1" ht="19.5">
      <c r="A346" s="159"/>
      <c r="B346" s="160"/>
      <c r="C346" s="161"/>
      <c r="D346" s="162"/>
      <c r="E346" s="163"/>
      <c r="F346" s="162"/>
      <c r="G346" s="164"/>
      <c r="H346" s="164"/>
    </row>
    <row r="347" spans="1:8" s="165" customFormat="1" ht="20.25">
      <c r="A347" s="159"/>
      <c r="B347" s="166" t="s">
        <v>172</v>
      </c>
      <c r="C347" s="161"/>
      <c r="D347" s="161"/>
      <c r="E347" s="163"/>
      <c r="F347" s="161"/>
      <c r="G347" s="167">
        <f>G15+G19+G23+G29+G33+G40+G44+G61+G160+G192+G219+G312+G260</f>
        <v>162581.16139</v>
      </c>
      <c r="H347" s="167">
        <f>H15+H19+H23+H29+H33+H40+H44+H61+H160+H192+H219+H312+H260</f>
        <v>165736.80778</v>
      </c>
    </row>
    <row r="348" spans="1:8" s="165" customFormat="1" ht="20.25">
      <c r="A348" s="159"/>
      <c r="B348" s="166" t="s">
        <v>173</v>
      </c>
      <c r="C348" s="161"/>
      <c r="D348" s="161"/>
      <c r="E348" s="163"/>
      <c r="F348" s="161"/>
      <c r="G348" s="167">
        <v>194107</v>
      </c>
      <c r="H348" s="167">
        <v>194107</v>
      </c>
    </row>
    <row r="349" spans="1:8" s="165" customFormat="1" ht="20.25">
      <c r="A349" s="159"/>
      <c r="B349" s="166" t="s">
        <v>174</v>
      </c>
      <c r="C349" s="161"/>
      <c r="D349" s="161"/>
      <c r="E349" s="163"/>
      <c r="F349" s="161"/>
      <c r="G349" s="167">
        <f>G348-G347</f>
        <v>31525.838610000006</v>
      </c>
      <c r="H349" s="167">
        <f>H348-H347</f>
        <v>28370.192219999997</v>
      </c>
    </row>
    <row r="350" spans="1:12" s="166" customFormat="1" ht="20.25">
      <c r="A350" s="168"/>
      <c r="B350" s="166" t="s">
        <v>175</v>
      </c>
      <c r="C350" s="169"/>
      <c r="D350" s="169"/>
      <c r="E350" s="170"/>
      <c r="F350" s="169"/>
      <c r="G350" s="167">
        <f>'[1]Приложение 3'!$C$102</f>
        <v>35526</v>
      </c>
      <c r="H350" s="182"/>
      <c r="I350" s="182"/>
      <c r="J350" s="182"/>
      <c r="K350" s="182"/>
      <c r="L350" s="182"/>
    </row>
    <row r="351" spans="1:9" s="166" customFormat="1" ht="20.25">
      <c r="A351" s="168"/>
      <c r="B351" s="166" t="s">
        <v>176</v>
      </c>
      <c r="C351" s="169"/>
      <c r="D351" s="169"/>
      <c r="E351" s="170"/>
      <c r="F351" s="169"/>
      <c r="G351" s="167"/>
      <c r="H351" s="167"/>
      <c r="I351" s="171"/>
    </row>
    <row r="352" spans="1:8" s="166" customFormat="1" ht="20.25">
      <c r="A352" s="168"/>
      <c r="B352" s="166" t="s">
        <v>177</v>
      </c>
      <c r="C352" s="169"/>
      <c r="D352" s="169"/>
      <c r="E352" s="170"/>
      <c r="F352" s="169"/>
      <c r="G352" s="167"/>
      <c r="H352" s="167"/>
    </row>
    <row r="353" spans="1:8" s="166" customFormat="1" ht="18.75" customHeight="1">
      <c r="A353" s="168"/>
      <c r="B353" s="166" t="s">
        <v>178</v>
      </c>
      <c r="C353" s="169"/>
      <c r="D353" s="169"/>
      <c r="E353" s="170"/>
      <c r="F353" s="169"/>
      <c r="G353" s="167"/>
      <c r="H353" s="167"/>
    </row>
    <row r="354" spans="1:8" s="165" customFormat="1" ht="20.25">
      <c r="A354" s="159"/>
      <c r="B354" s="166" t="s">
        <v>179</v>
      </c>
      <c r="C354" s="161"/>
      <c r="D354" s="161"/>
      <c r="E354" s="163"/>
      <c r="F354" s="161"/>
      <c r="G354" s="167"/>
      <c r="H354" s="167"/>
    </row>
    <row r="355" spans="1:8" s="165" customFormat="1" ht="20.25">
      <c r="A355" s="159"/>
      <c r="B355" s="166" t="s">
        <v>180</v>
      </c>
      <c r="C355" s="161"/>
      <c r="D355" s="161"/>
      <c r="E355" s="163"/>
      <c r="F355" s="161"/>
      <c r="G355" s="167"/>
      <c r="H355" s="167"/>
    </row>
    <row r="356" spans="1:8" s="165" customFormat="1" ht="15">
      <c r="A356" s="159"/>
      <c r="B356" s="160"/>
      <c r="C356" s="161"/>
      <c r="D356" s="161"/>
      <c r="E356" s="163"/>
      <c r="F356" s="161"/>
      <c r="G356" s="172"/>
      <c r="H356" s="172"/>
    </row>
  </sheetData>
  <sheetProtection/>
  <autoFilter ref="A10:G344"/>
  <mergeCells count="8">
    <mergeCell ref="A7:H7"/>
    <mergeCell ref="H9:H10"/>
    <mergeCell ref="C9:F9"/>
    <mergeCell ref="B344:F344"/>
    <mergeCell ref="H350:L350"/>
    <mergeCell ref="A9:A10"/>
    <mergeCell ref="B9:B10"/>
    <mergeCell ref="G9:G10"/>
  </mergeCells>
  <printOptions/>
  <pageMargins left="0.5905511811023623" right="0.1968503937007874" top="0.3937007874015748" bottom="0.31496062992125984" header="0.5511811023622047" footer="0.2755905511811024"/>
  <pageSetup fitToHeight="0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zoomScale="60" zoomScaleNormal="60" zoomScalePageLayoutView="0" workbookViewId="0" topLeftCell="A1">
      <selection activeCell="F10" sqref="F10"/>
    </sheetView>
  </sheetViews>
  <sheetFormatPr defaultColWidth="4.25390625" defaultRowHeight="12.75"/>
  <cols>
    <col min="1" max="1" width="6.25390625" style="7" bestFit="1" customWidth="1"/>
    <col min="2" max="2" width="92.75390625" style="5" customWidth="1"/>
    <col min="3" max="3" width="6.625" style="8" customWidth="1"/>
    <col min="4" max="4" width="10.375" style="8" customWidth="1"/>
    <col min="5" max="5" width="12.75390625" style="8" customWidth="1"/>
    <col min="6" max="6" width="9.25390625" style="8" customWidth="1"/>
    <col min="7" max="8" width="15.625" style="9" customWidth="1"/>
    <col min="9" max="16384" width="4.25390625" style="7" customWidth="1"/>
  </cols>
  <sheetData>
    <row r="1" spans="1:6" ht="15" customHeight="1">
      <c r="A1" s="5"/>
      <c r="C1" s="10"/>
      <c r="D1" s="10"/>
      <c r="E1" s="10"/>
      <c r="F1" s="10"/>
    </row>
    <row r="2" spans="1:6" ht="15" customHeight="1">
      <c r="A2" s="5"/>
      <c r="C2" s="10"/>
      <c r="D2" s="10"/>
      <c r="E2" s="10"/>
      <c r="F2" s="10"/>
    </row>
    <row r="3" spans="1:6" ht="15" customHeight="1">
      <c r="A3" s="5"/>
      <c r="C3" s="10"/>
      <c r="D3" s="10"/>
      <c r="E3" s="10"/>
      <c r="F3" s="10"/>
    </row>
    <row r="4" spans="1:6" ht="15" customHeight="1">
      <c r="A4" s="5"/>
      <c r="C4" s="10"/>
      <c r="D4" s="10"/>
      <c r="E4" s="10"/>
      <c r="F4" s="10"/>
    </row>
    <row r="5" spans="1:6" ht="129.75" customHeight="1">
      <c r="A5" s="5"/>
      <c r="C5" s="10"/>
      <c r="D5" s="10"/>
      <c r="E5" s="10"/>
      <c r="F5" s="10"/>
    </row>
    <row r="6" spans="1:8" s="1" customFormat="1" ht="33" customHeight="1">
      <c r="A6" s="183" t="s">
        <v>360</v>
      </c>
      <c r="B6" s="183"/>
      <c r="C6" s="183"/>
      <c r="D6" s="183"/>
      <c r="E6" s="183"/>
      <c r="F6" s="183"/>
      <c r="G6" s="183"/>
      <c r="H6" s="183"/>
    </row>
    <row r="7" spans="1:8" ht="12.75">
      <c r="A7" s="11"/>
      <c r="B7" s="12"/>
      <c r="C7" s="13"/>
      <c r="D7" s="13"/>
      <c r="E7" s="13"/>
      <c r="F7" s="13"/>
      <c r="G7" s="148"/>
      <c r="H7" s="148" t="s">
        <v>336</v>
      </c>
    </row>
    <row r="8" spans="1:8" s="2" customFormat="1" ht="74.25" customHeight="1">
      <c r="A8" s="14" t="s">
        <v>0</v>
      </c>
      <c r="B8" s="15" t="s">
        <v>181</v>
      </c>
      <c r="C8" s="16" t="s">
        <v>182</v>
      </c>
      <c r="D8" s="15" t="s">
        <v>183</v>
      </c>
      <c r="E8" s="15" t="s">
        <v>4</v>
      </c>
      <c r="F8" s="17" t="s">
        <v>184</v>
      </c>
      <c r="G8" s="140" t="s">
        <v>334</v>
      </c>
      <c r="H8" s="140" t="s">
        <v>335</v>
      </c>
    </row>
    <row r="9" spans="1:8" s="3" customFormat="1" ht="19.5" customHeight="1">
      <c r="A9" s="138">
        <v>1</v>
      </c>
      <c r="B9" s="139" t="s">
        <v>185</v>
      </c>
      <c r="C9" s="138" t="s">
        <v>186</v>
      </c>
      <c r="D9" s="139">
        <v>4</v>
      </c>
      <c r="E9" s="139">
        <v>5</v>
      </c>
      <c r="F9" s="139">
        <v>6</v>
      </c>
      <c r="G9" s="141">
        <v>7</v>
      </c>
      <c r="H9" s="141">
        <v>8</v>
      </c>
    </row>
    <row r="10" spans="1:8" s="4" customFormat="1" ht="12.75">
      <c r="A10" s="18">
        <v>1</v>
      </c>
      <c r="B10" s="19" t="s">
        <v>7</v>
      </c>
      <c r="C10" s="20" t="s">
        <v>8</v>
      </c>
      <c r="D10" s="20"/>
      <c r="E10" s="20"/>
      <c r="F10" s="20"/>
      <c r="G10" s="21">
        <f>G11+G15+G23+G34+G43+G47</f>
        <v>197220.71314999997</v>
      </c>
      <c r="H10" s="21">
        <f>H11+H15+H23+H34+H43+H47</f>
        <v>220306.34316</v>
      </c>
    </row>
    <row r="11" spans="1:8" s="4" customFormat="1" ht="25.5">
      <c r="A11" s="22"/>
      <c r="B11" s="23" t="s">
        <v>9</v>
      </c>
      <c r="C11" s="24" t="s">
        <v>8</v>
      </c>
      <c r="D11" s="24" t="s">
        <v>187</v>
      </c>
      <c r="E11" s="24"/>
      <c r="F11" s="24"/>
      <c r="G11" s="25">
        <f aca="true" t="shared" si="0" ref="G11:H13">G12</f>
        <v>3969.42</v>
      </c>
      <c r="H11" s="25">
        <f t="shared" si="0"/>
        <v>3973.809</v>
      </c>
    </row>
    <row r="12" spans="1:8" s="4" customFormat="1" ht="12.75">
      <c r="A12" s="22"/>
      <c r="B12" s="23" t="s">
        <v>11</v>
      </c>
      <c r="C12" s="24" t="s">
        <v>8</v>
      </c>
      <c r="D12" s="24" t="s">
        <v>187</v>
      </c>
      <c r="E12" s="26" t="s">
        <v>12</v>
      </c>
      <c r="F12" s="24"/>
      <c r="G12" s="25">
        <f t="shared" si="0"/>
        <v>3969.42</v>
      </c>
      <c r="H12" s="25">
        <f t="shared" si="0"/>
        <v>3973.809</v>
      </c>
    </row>
    <row r="13" spans="1:8" s="4" customFormat="1" ht="12.75">
      <c r="A13" s="22"/>
      <c r="B13" s="23" t="s">
        <v>13</v>
      </c>
      <c r="C13" s="24" t="s">
        <v>8</v>
      </c>
      <c r="D13" s="24" t="s">
        <v>187</v>
      </c>
      <c r="E13" s="26" t="s">
        <v>14</v>
      </c>
      <c r="F13" s="24"/>
      <c r="G13" s="25">
        <f t="shared" si="0"/>
        <v>3969.42</v>
      </c>
      <c r="H13" s="25">
        <f t="shared" si="0"/>
        <v>3973.809</v>
      </c>
    </row>
    <row r="14" spans="1:8" s="4" customFormat="1" ht="38.25">
      <c r="A14" s="22"/>
      <c r="B14" s="23" t="s">
        <v>15</v>
      </c>
      <c r="C14" s="24" t="s">
        <v>8</v>
      </c>
      <c r="D14" s="24" t="s">
        <v>187</v>
      </c>
      <c r="E14" s="26" t="s">
        <v>14</v>
      </c>
      <c r="F14" s="24" t="s">
        <v>16</v>
      </c>
      <c r="G14" s="25">
        <f>'прил 4'!G16</f>
        <v>3969.42</v>
      </c>
      <c r="H14" s="25">
        <f>'прил 4'!H16</f>
        <v>3973.809</v>
      </c>
    </row>
    <row r="15" spans="1:8" ht="25.5">
      <c r="A15" s="27"/>
      <c r="B15" s="23" t="s">
        <v>17</v>
      </c>
      <c r="C15" s="28" t="s">
        <v>8</v>
      </c>
      <c r="D15" s="28" t="s">
        <v>165</v>
      </c>
      <c r="E15" s="28"/>
      <c r="F15" s="28"/>
      <c r="G15" s="29">
        <f>G16</f>
        <v>23199.837000000003</v>
      </c>
      <c r="H15" s="29">
        <f>H16</f>
        <v>23397.284</v>
      </c>
    </row>
    <row r="16" spans="1:8" ht="12.75">
      <c r="A16" s="27"/>
      <c r="B16" s="23" t="s">
        <v>11</v>
      </c>
      <c r="C16" s="28" t="s">
        <v>8</v>
      </c>
      <c r="D16" s="28" t="s">
        <v>165</v>
      </c>
      <c r="E16" s="26" t="s">
        <v>12</v>
      </c>
      <c r="F16" s="28"/>
      <c r="G16" s="29">
        <f>G17+G21</f>
        <v>23199.837000000003</v>
      </c>
      <c r="H16" s="29">
        <f>H17+H21</f>
        <v>23397.284</v>
      </c>
    </row>
    <row r="17" spans="1:8" ht="25.5">
      <c r="A17" s="27"/>
      <c r="B17" s="23" t="s">
        <v>20</v>
      </c>
      <c r="C17" s="28" t="s">
        <v>8</v>
      </c>
      <c r="D17" s="28" t="s">
        <v>165</v>
      </c>
      <c r="E17" s="28" t="s">
        <v>21</v>
      </c>
      <c r="F17" s="28"/>
      <c r="G17" s="29">
        <f>SUM(G18:G20)</f>
        <v>20034.442000000003</v>
      </c>
      <c r="H17" s="29">
        <f>SUM(H18:H20)</f>
        <v>20227.5</v>
      </c>
    </row>
    <row r="18" spans="1:8" ht="38.25">
      <c r="A18" s="27"/>
      <c r="B18" s="23" t="s">
        <v>15</v>
      </c>
      <c r="C18" s="28" t="s">
        <v>8</v>
      </c>
      <c r="D18" s="28" t="s">
        <v>165</v>
      </c>
      <c r="E18" s="28" t="s">
        <v>21</v>
      </c>
      <c r="F18" s="28" t="s">
        <v>16</v>
      </c>
      <c r="G18" s="29">
        <f>'прил 4'!G20</f>
        <v>15766.337</v>
      </c>
      <c r="H18" s="29">
        <f>'прил 4'!H20</f>
        <v>15789.029</v>
      </c>
    </row>
    <row r="19" spans="1:8" ht="12.75">
      <c r="A19" s="27"/>
      <c r="B19" s="23" t="s">
        <v>22</v>
      </c>
      <c r="C19" s="28" t="s">
        <v>8</v>
      </c>
      <c r="D19" s="28" t="s">
        <v>165</v>
      </c>
      <c r="E19" s="28" t="s">
        <v>21</v>
      </c>
      <c r="F19" s="28" t="s">
        <v>23</v>
      </c>
      <c r="G19" s="29">
        <f>'прил 4'!G21</f>
        <v>4259.135</v>
      </c>
      <c r="H19" s="29">
        <f>'прил 4'!H21</f>
        <v>4429.501</v>
      </c>
    </row>
    <row r="20" spans="1:8" ht="12.75">
      <c r="A20" s="27"/>
      <c r="B20" s="23" t="s">
        <v>24</v>
      </c>
      <c r="C20" s="28" t="s">
        <v>8</v>
      </c>
      <c r="D20" s="28" t="s">
        <v>165</v>
      </c>
      <c r="E20" s="28" t="s">
        <v>21</v>
      </c>
      <c r="F20" s="28" t="s">
        <v>25</v>
      </c>
      <c r="G20" s="29">
        <f>'прил 4'!G22</f>
        <v>8.97</v>
      </c>
      <c r="H20" s="29">
        <f>'прил 4'!H22</f>
        <v>8.97</v>
      </c>
    </row>
    <row r="21" spans="1:8" ht="15" customHeight="1">
      <c r="A21" s="27"/>
      <c r="B21" s="23" t="s">
        <v>188</v>
      </c>
      <c r="C21" s="28" t="s">
        <v>8</v>
      </c>
      <c r="D21" s="28" t="s">
        <v>165</v>
      </c>
      <c r="E21" s="26" t="s">
        <v>27</v>
      </c>
      <c r="F21" s="28"/>
      <c r="G21" s="29">
        <f>G22</f>
        <v>3165.395</v>
      </c>
      <c r="H21" s="29">
        <f>H22</f>
        <v>3169.784</v>
      </c>
    </row>
    <row r="22" spans="1:8" ht="38.25">
      <c r="A22" s="27"/>
      <c r="B22" s="23" t="s">
        <v>15</v>
      </c>
      <c r="C22" s="28" t="s">
        <v>8</v>
      </c>
      <c r="D22" s="28" t="s">
        <v>165</v>
      </c>
      <c r="E22" s="26" t="s">
        <v>27</v>
      </c>
      <c r="F22" s="28" t="s">
        <v>16</v>
      </c>
      <c r="G22" s="29">
        <f>'прил 4'!G24</f>
        <v>3165.395</v>
      </c>
      <c r="H22" s="29">
        <f>'прил 4'!H24</f>
        <v>3169.784</v>
      </c>
    </row>
    <row r="23" spans="1:8" ht="25.5">
      <c r="A23" s="27"/>
      <c r="B23" s="23" t="s">
        <v>36</v>
      </c>
      <c r="C23" s="28" t="s">
        <v>8</v>
      </c>
      <c r="D23" s="28" t="s">
        <v>68</v>
      </c>
      <c r="E23" s="28"/>
      <c r="F23" s="28"/>
      <c r="G23" s="29">
        <f>G24</f>
        <v>77276.60307999999</v>
      </c>
      <c r="H23" s="29">
        <f>H24</f>
        <v>79208.51166999999</v>
      </c>
    </row>
    <row r="24" spans="1:8" ht="12.75">
      <c r="A24" s="27"/>
      <c r="B24" s="23" t="s">
        <v>11</v>
      </c>
      <c r="C24" s="28" t="s">
        <v>8</v>
      </c>
      <c r="D24" s="28" t="s">
        <v>68</v>
      </c>
      <c r="E24" s="26" t="s">
        <v>12</v>
      </c>
      <c r="F24" s="28"/>
      <c r="G24" s="29">
        <f>G25+G29+G32</f>
        <v>77276.60307999999</v>
      </c>
      <c r="H24" s="29">
        <f>H25+H29+H32</f>
        <v>79208.51166999999</v>
      </c>
    </row>
    <row r="25" spans="1:8" ht="25.5">
      <c r="A25" s="27"/>
      <c r="B25" s="23" t="s">
        <v>20</v>
      </c>
      <c r="C25" s="28" t="s">
        <v>8</v>
      </c>
      <c r="D25" s="28" t="s">
        <v>68</v>
      </c>
      <c r="E25" s="26" t="s">
        <v>21</v>
      </c>
      <c r="F25" s="28"/>
      <c r="G25" s="29">
        <f>SUM(G26:G28)</f>
        <v>72175.58214999999</v>
      </c>
      <c r="H25" s="29">
        <f>SUM(H26:H28)</f>
        <v>73944.97274</v>
      </c>
    </row>
    <row r="26" spans="1:8" ht="38.25">
      <c r="A26" s="27"/>
      <c r="B26" s="23" t="s">
        <v>15</v>
      </c>
      <c r="C26" s="28" t="s">
        <v>8</v>
      </c>
      <c r="D26" s="28" t="s">
        <v>68</v>
      </c>
      <c r="E26" s="26" t="s">
        <v>21</v>
      </c>
      <c r="F26" s="28" t="s">
        <v>16</v>
      </c>
      <c r="G26" s="29">
        <f>'прил 4'!G41+'прил 4'!G193+'прил 4'!G220+'прил 4'!G313+'прил 4'!G261</f>
        <v>69787.08552</v>
      </c>
      <c r="H26" s="29">
        <f>'прил 4'!H41+'прил 4'!H193+'прил 4'!H220+'прил 4'!H313+'прил 4'!H261</f>
        <v>71386.64393</v>
      </c>
    </row>
    <row r="27" spans="1:8" ht="12.75">
      <c r="A27" s="27"/>
      <c r="B27" s="23" t="s">
        <v>22</v>
      </c>
      <c r="C27" s="28" t="s">
        <v>8</v>
      </c>
      <c r="D27" s="28" t="s">
        <v>68</v>
      </c>
      <c r="E27" s="26" t="s">
        <v>21</v>
      </c>
      <c r="F27" s="28" t="s">
        <v>23</v>
      </c>
      <c r="G27" s="29">
        <f>'прил 4'!G42+'прил 4'!G194+'прил 4'!G221+'прил 4'!G314+'прил 4'!G262</f>
        <v>2235.29663</v>
      </c>
      <c r="H27" s="29">
        <f>'прил 4'!H42+'прил 4'!H194+'прил 4'!H221+'прил 4'!H314+'прил 4'!H262</f>
        <v>2405.12881</v>
      </c>
    </row>
    <row r="28" spans="1:8" ht="12.75">
      <c r="A28" s="27"/>
      <c r="B28" s="23" t="s">
        <v>24</v>
      </c>
      <c r="C28" s="28" t="s">
        <v>8</v>
      </c>
      <c r="D28" s="28" t="s">
        <v>68</v>
      </c>
      <c r="E28" s="26" t="s">
        <v>21</v>
      </c>
      <c r="F28" s="28" t="s">
        <v>25</v>
      </c>
      <c r="G28" s="29">
        <f>'прил 4'!G43+'прил 4'!G195+'прил 4'!G263</f>
        <v>153.2</v>
      </c>
      <c r="H28" s="29">
        <f>'прил 4'!H43+'прил 4'!H195+'прил 4'!H263</f>
        <v>153.2</v>
      </c>
    </row>
    <row r="29" spans="1:8" ht="12.75">
      <c r="A29" s="27"/>
      <c r="B29" s="23" t="s">
        <v>38</v>
      </c>
      <c r="C29" s="28" t="s">
        <v>8</v>
      </c>
      <c r="D29" s="28" t="s">
        <v>68</v>
      </c>
      <c r="E29" s="26" t="s">
        <v>39</v>
      </c>
      <c r="F29" s="28"/>
      <c r="G29" s="29">
        <f>G30+G31</f>
        <v>4066.52093</v>
      </c>
      <c r="H29" s="29">
        <f>H30+H31</f>
        <v>4229.03893</v>
      </c>
    </row>
    <row r="30" spans="1:8" ht="38.25">
      <c r="A30" s="27"/>
      <c r="B30" s="23" t="s">
        <v>15</v>
      </c>
      <c r="C30" s="28" t="s">
        <v>8</v>
      </c>
      <c r="D30" s="28" t="s">
        <v>68</v>
      </c>
      <c r="E30" s="26" t="s">
        <v>39</v>
      </c>
      <c r="F30" s="28" t="s">
        <v>16</v>
      </c>
      <c r="G30" s="29">
        <f>'прил 4'!G45</f>
        <v>3989.59893</v>
      </c>
      <c r="H30" s="29">
        <f>'прил 4'!H45</f>
        <v>4151.83893</v>
      </c>
    </row>
    <row r="31" spans="1:8" ht="12.75">
      <c r="A31" s="27"/>
      <c r="B31" s="23" t="s">
        <v>22</v>
      </c>
      <c r="C31" s="28" t="s">
        <v>8</v>
      </c>
      <c r="D31" s="28" t="s">
        <v>68</v>
      </c>
      <c r="E31" s="26" t="s">
        <v>39</v>
      </c>
      <c r="F31" s="28" t="s">
        <v>23</v>
      </c>
      <c r="G31" s="29">
        <f>'прил 4'!G46</f>
        <v>76.922</v>
      </c>
      <c r="H31" s="29">
        <f>'прил 4'!H46</f>
        <v>77.2</v>
      </c>
    </row>
    <row r="32" spans="1:8" s="5" customFormat="1" ht="38.25" customHeight="1">
      <c r="A32" s="27"/>
      <c r="B32" s="23" t="s">
        <v>189</v>
      </c>
      <c r="C32" s="28" t="s">
        <v>8</v>
      </c>
      <c r="D32" s="28" t="s">
        <v>68</v>
      </c>
      <c r="E32" s="26" t="s">
        <v>162</v>
      </c>
      <c r="F32" s="28"/>
      <c r="G32" s="29">
        <f>G33</f>
        <v>1034.5</v>
      </c>
      <c r="H32" s="29">
        <f>H33</f>
        <v>1034.5</v>
      </c>
    </row>
    <row r="33" spans="1:8" s="5" customFormat="1" ht="12.75" customHeight="1">
      <c r="A33" s="27"/>
      <c r="B33" s="23" t="s">
        <v>22</v>
      </c>
      <c r="C33" s="28" t="s">
        <v>8</v>
      </c>
      <c r="D33" s="28" t="s">
        <v>68</v>
      </c>
      <c r="E33" s="26" t="s">
        <v>162</v>
      </c>
      <c r="F33" s="28" t="s">
        <v>23</v>
      </c>
      <c r="G33" s="29">
        <f>'прил 4'!G316</f>
        <v>1034.5</v>
      </c>
      <c r="H33" s="29">
        <f>'прил 4'!H316</f>
        <v>1034.5</v>
      </c>
    </row>
    <row r="34" spans="1:8" ht="25.5">
      <c r="A34" s="27"/>
      <c r="B34" s="23" t="s">
        <v>30</v>
      </c>
      <c r="C34" s="28" t="s">
        <v>8</v>
      </c>
      <c r="D34" s="28" t="s">
        <v>190</v>
      </c>
      <c r="E34" s="28"/>
      <c r="F34" s="28"/>
      <c r="G34" s="29">
        <f>G35</f>
        <v>42289.615699999995</v>
      </c>
      <c r="H34" s="29">
        <f>H35</f>
        <v>42580.5895</v>
      </c>
    </row>
    <row r="35" spans="1:8" ht="12.75">
      <c r="A35" s="27"/>
      <c r="B35" s="23" t="s">
        <v>11</v>
      </c>
      <c r="C35" s="28" t="s">
        <v>8</v>
      </c>
      <c r="D35" s="28" t="s">
        <v>190</v>
      </c>
      <c r="E35" s="26" t="s">
        <v>12</v>
      </c>
      <c r="F35" s="28"/>
      <c r="G35" s="29">
        <f>G36+G40</f>
        <v>42289.615699999995</v>
      </c>
      <c r="H35" s="29">
        <f>H36+H40</f>
        <v>42580.5895</v>
      </c>
    </row>
    <row r="36" spans="1:8" ht="25.5">
      <c r="A36" s="27"/>
      <c r="B36" s="23" t="s">
        <v>20</v>
      </c>
      <c r="C36" s="28" t="s">
        <v>8</v>
      </c>
      <c r="D36" s="28" t="s">
        <v>190</v>
      </c>
      <c r="E36" s="26" t="s">
        <v>21</v>
      </c>
      <c r="F36" s="28"/>
      <c r="G36" s="29">
        <f>G37+G38+G39</f>
        <v>35709.53079</v>
      </c>
      <c r="H36" s="29">
        <f>H37+H38+H39</f>
        <v>35854.7603</v>
      </c>
    </row>
    <row r="37" spans="1:8" ht="38.25">
      <c r="A37" s="27"/>
      <c r="B37" s="23" t="s">
        <v>15</v>
      </c>
      <c r="C37" s="28" t="s">
        <v>8</v>
      </c>
      <c r="D37" s="28" t="s">
        <v>190</v>
      </c>
      <c r="E37" s="26" t="s">
        <v>21</v>
      </c>
      <c r="F37" s="28" t="s">
        <v>16</v>
      </c>
      <c r="G37" s="29">
        <f>'прил 4'!G30+'прил 4'!G62</f>
        <v>31404.61593</v>
      </c>
      <c r="H37" s="29">
        <f>'прил 4'!H30+'прил 4'!H62</f>
        <v>31360.43097</v>
      </c>
    </row>
    <row r="38" spans="1:8" ht="12.75">
      <c r="A38" s="27"/>
      <c r="B38" s="23" t="s">
        <v>22</v>
      </c>
      <c r="C38" s="28" t="s">
        <v>8</v>
      </c>
      <c r="D38" s="28" t="s">
        <v>190</v>
      </c>
      <c r="E38" s="26" t="s">
        <v>21</v>
      </c>
      <c r="F38" s="28" t="s">
        <v>23</v>
      </c>
      <c r="G38" s="29">
        <f>'прил 4'!G31+'прил 4'!G63</f>
        <v>4249.67486</v>
      </c>
      <c r="H38" s="29">
        <f>'прил 4'!H31+'прил 4'!H63</f>
        <v>4439.08933</v>
      </c>
    </row>
    <row r="39" spans="1:8" ht="12.75">
      <c r="A39" s="27"/>
      <c r="B39" s="23" t="s">
        <v>24</v>
      </c>
      <c r="C39" s="28" t="s">
        <v>8</v>
      </c>
      <c r="D39" s="28" t="s">
        <v>190</v>
      </c>
      <c r="E39" s="26" t="s">
        <v>21</v>
      </c>
      <c r="F39" s="28" t="s">
        <v>25</v>
      </c>
      <c r="G39" s="29">
        <f>'прил 4'!G32</f>
        <v>55.24</v>
      </c>
      <c r="H39" s="29">
        <f>'прил 4'!H32</f>
        <v>55.24</v>
      </c>
    </row>
    <row r="40" spans="1:8" ht="25.5">
      <c r="A40" s="27"/>
      <c r="B40" s="23" t="s">
        <v>32</v>
      </c>
      <c r="C40" s="28" t="s">
        <v>8</v>
      </c>
      <c r="D40" s="28" t="s">
        <v>190</v>
      </c>
      <c r="E40" s="26" t="s">
        <v>33</v>
      </c>
      <c r="F40" s="28"/>
      <c r="G40" s="29">
        <f>G41+G42</f>
        <v>6580.08491</v>
      </c>
      <c r="H40" s="29">
        <f>H41+H42</f>
        <v>6725.8292</v>
      </c>
    </row>
    <row r="41" spans="1:8" ht="38.25">
      <c r="A41" s="27"/>
      <c r="B41" s="23" t="s">
        <v>15</v>
      </c>
      <c r="C41" s="28" t="s">
        <v>8</v>
      </c>
      <c r="D41" s="28" t="s">
        <v>190</v>
      </c>
      <c r="E41" s="26" t="s">
        <v>33</v>
      </c>
      <c r="F41" s="28" t="s">
        <v>16</v>
      </c>
      <c r="G41" s="29">
        <f>'прил 4'!G34</f>
        <v>6525.39755</v>
      </c>
      <c r="H41" s="29">
        <f>'прил 4'!H34</f>
        <v>6668.95435</v>
      </c>
    </row>
    <row r="42" spans="1:8" ht="12.75">
      <c r="A42" s="27"/>
      <c r="B42" s="23" t="s">
        <v>22</v>
      </c>
      <c r="C42" s="28" t="s">
        <v>8</v>
      </c>
      <c r="D42" s="28" t="s">
        <v>190</v>
      </c>
      <c r="E42" s="26" t="s">
        <v>33</v>
      </c>
      <c r="F42" s="28" t="s">
        <v>23</v>
      </c>
      <c r="G42" s="29">
        <f>'прил 4'!G35</f>
        <v>54.68736</v>
      </c>
      <c r="H42" s="29">
        <f>'прил 4'!H35</f>
        <v>56.87485</v>
      </c>
    </row>
    <row r="43" spans="1:8" ht="12.75">
      <c r="A43" s="27"/>
      <c r="B43" s="23" t="s">
        <v>40</v>
      </c>
      <c r="C43" s="28" t="s">
        <v>8</v>
      </c>
      <c r="D43" s="28" t="s">
        <v>153</v>
      </c>
      <c r="E43" s="28"/>
      <c r="F43" s="28"/>
      <c r="G43" s="29">
        <f>G44</f>
        <v>400</v>
      </c>
      <c r="H43" s="29">
        <f>H44</f>
        <v>400</v>
      </c>
    </row>
    <row r="44" spans="1:8" ht="12.75">
      <c r="A44" s="27"/>
      <c r="B44" s="30" t="s">
        <v>11</v>
      </c>
      <c r="C44" s="28" t="s">
        <v>8</v>
      </c>
      <c r="D44" s="28" t="s">
        <v>153</v>
      </c>
      <c r="E44" s="26" t="s">
        <v>12</v>
      </c>
      <c r="F44" s="28"/>
      <c r="G44" s="29">
        <f>G46</f>
        <v>400</v>
      </c>
      <c r="H44" s="29">
        <f>H46</f>
        <v>400</v>
      </c>
    </row>
    <row r="45" spans="1:8" ht="12.75">
      <c r="A45" s="27"/>
      <c r="B45" s="23" t="s">
        <v>42</v>
      </c>
      <c r="C45" s="28" t="s">
        <v>8</v>
      </c>
      <c r="D45" s="28" t="s">
        <v>153</v>
      </c>
      <c r="E45" s="26" t="s">
        <v>43</v>
      </c>
      <c r="F45" s="31"/>
      <c r="G45" s="29">
        <f>G46</f>
        <v>400</v>
      </c>
      <c r="H45" s="29">
        <f>H46</f>
        <v>400</v>
      </c>
    </row>
    <row r="46" spans="1:8" ht="12.75">
      <c r="A46" s="27"/>
      <c r="B46" s="23" t="s">
        <v>24</v>
      </c>
      <c r="C46" s="28" t="s">
        <v>8</v>
      </c>
      <c r="D46" s="28" t="s">
        <v>153</v>
      </c>
      <c r="E46" s="26" t="s">
        <v>43</v>
      </c>
      <c r="F46" s="31" t="s">
        <v>25</v>
      </c>
      <c r="G46" s="29">
        <f>'прил 4'!G50</f>
        <v>400</v>
      </c>
      <c r="H46" s="29">
        <f>'прил 4'!H50</f>
        <v>400</v>
      </c>
    </row>
    <row r="47" spans="1:8" ht="12.75">
      <c r="A47" s="27"/>
      <c r="B47" s="23" t="s">
        <v>44</v>
      </c>
      <c r="C47" s="28" t="s">
        <v>8</v>
      </c>
      <c r="D47" s="28" t="s">
        <v>191</v>
      </c>
      <c r="E47" s="28"/>
      <c r="F47" s="28"/>
      <c r="G47" s="29">
        <f>G48+G65+G73+G86+G93+G70</f>
        <v>50085.23737</v>
      </c>
      <c r="H47" s="29">
        <f>H48+H65+H73+H86+H93+H70</f>
        <v>70746.14899</v>
      </c>
    </row>
    <row r="48" spans="1:8" ht="25.5">
      <c r="A48" s="27"/>
      <c r="B48" s="32" t="s">
        <v>276</v>
      </c>
      <c r="C48" s="28" t="s">
        <v>8</v>
      </c>
      <c r="D48" s="28" t="s">
        <v>191</v>
      </c>
      <c r="E48" s="28" t="s">
        <v>119</v>
      </c>
      <c r="F48" s="28"/>
      <c r="G48" s="29">
        <f>G49+G51+G53+G55+G57+G59+G61+G63</f>
        <v>9586.09416</v>
      </c>
      <c r="H48" s="29">
        <f>H49+H51+H53+H55+H57+H59+H61+H63</f>
        <v>9821.537919999999</v>
      </c>
    </row>
    <row r="49" spans="1:8" ht="51">
      <c r="A49" s="27"/>
      <c r="B49" s="34" t="s">
        <v>247</v>
      </c>
      <c r="C49" s="28" t="s">
        <v>8</v>
      </c>
      <c r="D49" s="28" t="s">
        <v>191</v>
      </c>
      <c r="E49" s="28" t="s">
        <v>121</v>
      </c>
      <c r="F49" s="28"/>
      <c r="G49" s="29">
        <f>G50</f>
        <v>500</v>
      </c>
      <c r="H49" s="29">
        <f>H50</f>
        <v>500</v>
      </c>
    </row>
    <row r="50" spans="1:8" ht="12.75">
      <c r="A50" s="27"/>
      <c r="B50" s="23" t="s">
        <v>22</v>
      </c>
      <c r="C50" s="28" t="s">
        <v>8</v>
      </c>
      <c r="D50" s="28" t="s">
        <v>191</v>
      </c>
      <c r="E50" s="28" t="s">
        <v>121</v>
      </c>
      <c r="F50" s="28" t="s">
        <v>23</v>
      </c>
      <c r="G50" s="29">
        <f>'прил 4'!G199</f>
        <v>500</v>
      </c>
      <c r="H50" s="29">
        <f>'прил 4'!H199</f>
        <v>500</v>
      </c>
    </row>
    <row r="51" spans="1:8" ht="51">
      <c r="A51" s="27"/>
      <c r="B51" s="35" t="s">
        <v>122</v>
      </c>
      <c r="C51" s="28" t="s">
        <v>8</v>
      </c>
      <c r="D51" s="28" t="s">
        <v>191</v>
      </c>
      <c r="E51" s="28" t="s">
        <v>123</v>
      </c>
      <c r="F51" s="28"/>
      <c r="G51" s="29">
        <f>G52</f>
        <v>100</v>
      </c>
      <c r="H51" s="29">
        <f>H52</f>
        <v>100</v>
      </c>
    </row>
    <row r="52" spans="1:8" ht="12.75">
      <c r="A52" s="27"/>
      <c r="B52" s="23" t="s">
        <v>22</v>
      </c>
      <c r="C52" s="28" t="s">
        <v>8</v>
      </c>
      <c r="D52" s="28" t="s">
        <v>191</v>
      </c>
      <c r="E52" s="28" t="s">
        <v>123</v>
      </c>
      <c r="F52" s="28" t="s">
        <v>23</v>
      </c>
      <c r="G52" s="29">
        <f>'прил 4'!G201</f>
        <v>100</v>
      </c>
      <c r="H52" s="29">
        <f>'прил 4'!H201</f>
        <v>100</v>
      </c>
    </row>
    <row r="53" spans="1:8" ht="51">
      <c r="A53" s="27"/>
      <c r="B53" s="35" t="s">
        <v>124</v>
      </c>
      <c r="C53" s="28" t="s">
        <v>8</v>
      </c>
      <c r="D53" s="28" t="s">
        <v>191</v>
      </c>
      <c r="E53" s="28" t="s">
        <v>125</v>
      </c>
      <c r="F53" s="28"/>
      <c r="G53" s="29">
        <f>G54</f>
        <v>500</v>
      </c>
      <c r="H53" s="29">
        <f>H54</f>
        <v>500</v>
      </c>
    </row>
    <row r="54" spans="1:8" ht="12.75">
      <c r="A54" s="27"/>
      <c r="B54" s="23" t="s">
        <v>22</v>
      </c>
      <c r="C54" s="28" t="s">
        <v>8</v>
      </c>
      <c r="D54" s="28" t="s">
        <v>191</v>
      </c>
      <c r="E54" s="28" t="s">
        <v>125</v>
      </c>
      <c r="F54" s="28" t="s">
        <v>23</v>
      </c>
      <c r="G54" s="29">
        <f>'прил 4'!G203</f>
        <v>500</v>
      </c>
      <c r="H54" s="29">
        <f>'прил 4'!H203</f>
        <v>500</v>
      </c>
    </row>
    <row r="55" spans="1:8" ht="51">
      <c r="A55" s="27"/>
      <c r="B55" s="35" t="s">
        <v>248</v>
      </c>
      <c r="C55" s="28" t="s">
        <v>8</v>
      </c>
      <c r="D55" s="28" t="s">
        <v>191</v>
      </c>
      <c r="E55" s="28" t="s">
        <v>130</v>
      </c>
      <c r="F55" s="28"/>
      <c r="G55" s="29">
        <f>G56</f>
        <v>6036.09416</v>
      </c>
      <c r="H55" s="29">
        <f>H56</f>
        <v>6271.53792</v>
      </c>
    </row>
    <row r="56" spans="1:8" ht="12.75">
      <c r="A56" s="27"/>
      <c r="B56" s="23" t="s">
        <v>22</v>
      </c>
      <c r="C56" s="28" t="s">
        <v>8</v>
      </c>
      <c r="D56" s="28" t="s">
        <v>191</v>
      </c>
      <c r="E56" s="28" t="s">
        <v>130</v>
      </c>
      <c r="F56" s="28" t="s">
        <v>23</v>
      </c>
      <c r="G56" s="29">
        <f>'прил 4'!G205</f>
        <v>6036.09416</v>
      </c>
      <c r="H56" s="29">
        <f>'прил 4'!H205</f>
        <v>6271.53792</v>
      </c>
    </row>
    <row r="57" spans="1:8" ht="51">
      <c r="A57" s="27"/>
      <c r="B57" s="35" t="s">
        <v>129</v>
      </c>
      <c r="C57" s="28" t="s">
        <v>8</v>
      </c>
      <c r="D57" s="28" t="s">
        <v>191</v>
      </c>
      <c r="E57" s="28" t="s">
        <v>132</v>
      </c>
      <c r="F57" s="28"/>
      <c r="G57" s="29">
        <f>G58</f>
        <v>1500</v>
      </c>
      <c r="H57" s="29">
        <f>H58</f>
        <v>1500</v>
      </c>
    </row>
    <row r="58" spans="1:8" ht="12.75">
      <c r="A58" s="27"/>
      <c r="B58" s="23" t="s">
        <v>22</v>
      </c>
      <c r="C58" s="28" t="s">
        <v>8</v>
      </c>
      <c r="D58" s="28" t="s">
        <v>191</v>
      </c>
      <c r="E58" s="28" t="s">
        <v>132</v>
      </c>
      <c r="F58" s="28" t="s">
        <v>23</v>
      </c>
      <c r="G58" s="29">
        <f>'прил 4'!G225</f>
        <v>1500</v>
      </c>
      <c r="H58" s="29">
        <f>'прил 4'!H225</f>
        <v>1500</v>
      </c>
    </row>
    <row r="59" spans="1:8" ht="51.75" customHeight="1">
      <c r="A59" s="27"/>
      <c r="B59" s="132" t="s">
        <v>131</v>
      </c>
      <c r="C59" s="28" t="s">
        <v>8</v>
      </c>
      <c r="D59" s="28" t="s">
        <v>191</v>
      </c>
      <c r="E59" s="28" t="s">
        <v>202</v>
      </c>
      <c r="F59" s="28"/>
      <c r="G59" s="29">
        <f>G60</f>
        <v>500</v>
      </c>
      <c r="H59" s="29">
        <f>H60</f>
        <v>500</v>
      </c>
    </row>
    <row r="60" spans="1:8" ht="12.75">
      <c r="A60" s="27"/>
      <c r="B60" s="23" t="s">
        <v>22</v>
      </c>
      <c r="C60" s="28" t="s">
        <v>8</v>
      </c>
      <c r="D60" s="28" t="s">
        <v>191</v>
      </c>
      <c r="E60" s="28" t="s">
        <v>202</v>
      </c>
      <c r="F60" s="28" t="s">
        <v>23</v>
      </c>
      <c r="G60" s="29">
        <f>'прил 4'!G227</f>
        <v>500</v>
      </c>
      <c r="H60" s="29">
        <f>'прил 4'!H227</f>
        <v>500</v>
      </c>
    </row>
    <row r="61" spans="1:8" ht="51">
      <c r="A61" s="27"/>
      <c r="B61" s="132" t="s">
        <v>354</v>
      </c>
      <c r="C61" s="28" t="s">
        <v>8</v>
      </c>
      <c r="D61" s="28" t="s">
        <v>191</v>
      </c>
      <c r="E61" s="28" t="s">
        <v>273</v>
      </c>
      <c r="F61" s="28"/>
      <c r="G61" s="29">
        <f>G62</f>
        <v>300</v>
      </c>
      <c r="H61" s="29">
        <f>H62</f>
        <v>300</v>
      </c>
    </row>
    <row r="62" spans="1:8" ht="12.75">
      <c r="A62" s="27"/>
      <c r="B62" s="132" t="s">
        <v>22</v>
      </c>
      <c r="C62" s="28" t="s">
        <v>8</v>
      </c>
      <c r="D62" s="28" t="s">
        <v>191</v>
      </c>
      <c r="E62" s="28" t="s">
        <v>273</v>
      </c>
      <c r="F62" s="28" t="s">
        <v>23</v>
      </c>
      <c r="G62" s="29">
        <f>'прил 4'!G229</f>
        <v>300</v>
      </c>
      <c r="H62" s="29">
        <f>'прил 4'!H229</f>
        <v>300</v>
      </c>
    </row>
    <row r="63" spans="1:8" ht="51">
      <c r="A63" s="27"/>
      <c r="B63" s="42" t="s">
        <v>301</v>
      </c>
      <c r="C63" s="28" t="s">
        <v>8</v>
      </c>
      <c r="D63" s="28" t="s">
        <v>191</v>
      </c>
      <c r="E63" s="26" t="s">
        <v>302</v>
      </c>
      <c r="F63" s="43"/>
      <c r="G63" s="29">
        <f>G64</f>
        <v>150</v>
      </c>
      <c r="H63" s="29">
        <f>H64</f>
        <v>150</v>
      </c>
    </row>
    <row r="64" spans="1:8" ht="12.75">
      <c r="A64" s="27"/>
      <c r="B64" s="32" t="s">
        <v>22</v>
      </c>
      <c r="C64" s="28" t="s">
        <v>8</v>
      </c>
      <c r="D64" s="28" t="s">
        <v>191</v>
      </c>
      <c r="E64" s="26" t="s">
        <v>302</v>
      </c>
      <c r="F64" s="43" t="s">
        <v>23</v>
      </c>
      <c r="G64" s="29">
        <f>'прил 4'!G206</f>
        <v>150</v>
      </c>
      <c r="H64" s="29">
        <f>'прил 4'!H206</f>
        <v>150</v>
      </c>
    </row>
    <row r="65" spans="1:8" ht="25.5">
      <c r="A65" s="27"/>
      <c r="B65" s="23" t="s">
        <v>201</v>
      </c>
      <c r="C65" s="28" t="s">
        <v>8</v>
      </c>
      <c r="D65" s="28" t="s">
        <v>191</v>
      </c>
      <c r="E65" s="28" t="s">
        <v>57</v>
      </c>
      <c r="F65" s="28"/>
      <c r="G65" s="29">
        <f>G66+G68</f>
        <v>210</v>
      </c>
      <c r="H65" s="29">
        <f>H66+H68</f>
        <v>210</v>
      </c>
    </row>
    <row r="66" spans="1:8" ht="63.75">
      <c r="A66" s="27"/>
      <c r="B66" s="35" t="s">
        <v>195</v>
      </c>
      <c r="C66" s="28" t="s">
        <v>8</v>
      </c>
      <c r="D66" s="28" t="s">
        <v>191</v>
      </c>
      <c r="E66" s="28" t="s">
        <v>58</v>
      </c>
      <c r="F66" s="28"/>
      <c r="G66" s="29">
        <f>G67</f>
        <v>105</v>
      </c>
      <c r="H66" s="29">
        <f>H67</f>
        <v>105</v>
      </c>
    </row>
    <row r="67" spans="1:8" ht="12.75">
      <c r="A67" s="27"/>
      <c r="B67" s="35" t="s">
        <v>24</v>
      </c>
      <c r="C67" s="28" t="s">
        <v>8</v>
      </c>
      <c r="D67" s="28" t="s">
        <v>191</v>
      </c>
      <c r="E67" s="28" t="s">
        <v>58</v>
      </c>
      <c r="F67" s="28" t="s">
        <v>25</v>
      </c>
      <c r="G67" s="29">
        <f>'прил 4'!G67</f>
        <v>105</v>
      </c>
      <c r="H67" s="29">
        <f>'прил 4'!H67</f>
        <v>105</v>
      </c>
    </row>
    <row r="68" spans="1:8" ht="51">
      <c r="A68" s="27"/>
      <c r="B68" s="35" t="s">
        <v>196</v>
      </c>
      <c r="C68" s="28" t="s">
        <v>8</v>
      </c>
      <c r="D68" s="28" t="s">
        <v>191</v>
      </c>
      <c r="E68" s="28" t="s">
        <v>249</v>
      </c>
      <c r="F68" s="28"/>
      <c r="G68" s="29">
        <f>G69</f>
        <v>105</v>
      </c>
      <c r="H68" s="29">
        <f>H69</f>
        <v>105</v>
      </c>
    </row>
    <row r="69" spans="1:8" ht="12.75">
      <c r="A69" s="27"/>
      <c r="B69" s="35" t="s">
        <v>24</v>
      </c>
      <c r="C69" s="28" t="s">
        <v>8</v>
      </c>
      <c r="D69" s="28" t="s">
        <v>191</v>
      </c>
      <c r="E69" s="28" t="s">
        <v>249</v>
      </c>
      <c r="F69" s="28" t="s">
        <v>25</v>
      </c>
      <c r="G69" s="29">
        <f>'прил 4'!G69</f>
        <v>105</v>
      </c>
      <c r="H69" s="29">
        <f>'прил 4'!H69</f>
        <v>105</v>
      </c>
    </row>
    <row r="70" spans="1:8" ht="25.5">
      <c r="A70" s="27"/>
      <c r="B70" s="32" t="s">
        <v>338</v>
      </c>
      <c r="C70" s="28" t="s">
        <v>8</v>
      </c>
      <c r="D70" s="28" t="s">
        <v>191</v>
      </c>
      <c r="E70" s="26" t="s">
        <v>339</v>
      </c>
      <c r="F70" s="43"/>
      <c r="G70" s="29">
        <f>G71</f>
        <v>98</v>
      </c>
      <c r="H70" s="29">
        <f>H71</f>
        <v>0</v>
      </c>
    </row>
    <row r="71" spans="1:8" ht="51">
      <c r="A71" s="27"/>
      <c r="B71" s="42" t="s">
        <v>340</v>
      </c>
      <c r="C71" s="28" t="s">
        <v>8</v>
      </c>
      <c r="D71" s="28" t="s">
        <v>191</v>
      </c>
      <c r="E71" s="26" t="s">
        <v>341</v>
      </c>
      <c r="F71" s="43"/>
      <c r="G71" s="29">
        <f>G72</f>
        <v>98</v>
      </c>
      <c r="H71" s="29">
        <f>H72</f>
        <v>0</v>
      </c>
    </row>
    <row r="72" spans="1:8" ht="12.75">
      <c r="A72" s="27"/>
      <c r="B72" s="32" t="s">
        <v>22</v>
      </c>
      <c r="C72" s="28" t="s">
        <v>8</v>
      </c>
      <c r="D72" s="28" t="s">
        <v>191</v>
      </c>
      <c r="E72" s="26" t="s">
        <v>341</v>
      </c>
      <c r="F72" s="43" t="s">
        <v>23</v>
      </c>
      <c r="G72" s="29">
        <f>'прил 4'!G232</f>
        <v>98</v>
      </c>
      <c r="H72" s="29">
        <f>'прил 4'!H232</f>
        <v>0</v>
      </c>
    </row>
    <row r="73" spans="1:8" ht="25.5">
      <c r="A73" s="27"/>
      <c r="B73" s="34" t="s">
        <v>272</v>
      </c>
      <c r="C73" s="28" t="s">
        <v>8</v>
      </c>
      <c r="D73" s="28" t="s">
        <v>191</v>
      </c>
      <c r="E73" s="28" t="s">
        <v>110</v>
      </c>
      <c r="F73" s="28"/>
      <c r="G73" s="29">
        <f>G74+G83</f>
        <v>1130</v>
      </c>
      <c r="H73" s="29">
        <f>H74+H83</f>
        <v>1130</v>
      </c>
    </row>
    <row r="74" spans="1:8" ht="25.5">
      <c r="A74" s="27"/>
      <c r="B74" s="34" t="s">
        <v>223</v>
      </c>
      <c r="C74" s="28" t="s">
        <v>8</v>
      </c>
      <c r="D74" s="28" t="s">
        <v>191</v>
      </c>
      <c r="E74" s="28" t="s">
        <v>224</v>
      </c>
      <c r="F74" s="28"/>
      <c r="G74" s="29">
        <f>G75+G78+G81</f>
        <v>1100</v>
      </c>
      <c r="H74" s="29">
        <f>H75+H78+H81</f>
        <v>1100</v>
      </c>
    </row>
    <row r="75" spans="1:8" ht="38.25">
      <c r="A75" s="27"/>
      <c r="B75" s="34" t="s">
        <v>264</v>
      </c>
      <c r="C75" s="28" t="s">
        <v>8</v>
      </c>
      <c r="D75" s="28" t="s">
        <v>191</v>
      </c>
      <c r="E75" s="28" t="s">
        <v>278</v>
      </c>
      <c r="F75" s="28"/>
      <c r="G75" s="29">
        <f>G76+G77</f>
        <v>150</v>
      </c>
      <c r="H75" s="29">
        <f>H76+H77</f>
        <v>150</v>
      </c>
    </row>
    <row r="76" spans="1:8" ht="38.25">
      <c r="A76" s="27"/>
      <c r="B76" s="34" t="s">
        <v>15</v>
      </c>
      <c r="C76" s="28" t="s">
        <v>8</v>
      </c>
      <c r="D76" s="28" t="s">
        <v>191</v>
      </c>
      <c r="E76" s="28" t="s">
        <v>278</v>
      </c>
      <c r="F76" s="28" t="s">
        <v>16</v>
      </c>
      <c r="G76" s="29">
        <f>'прил 4'!G321</f>
        <v>145</v>
      </c>
      <c r="H76" s="29">
        <f>'прил 4'!H321</f>
        <v>145</v>
      </c>
    </row>
    <row r="77" spans="1:8" ht="12.75">
      <c r="A77" s="27"/>
      <c r="B77" s="34" t="s">
        <v>22</v>
      </c>
      <c r="C77" s="28" t="s">
        <v>8</v>
      </c>
      <c r="D77" s="28" t="s">
        <v>191</v>
      </c>
      <c r="E77" s="28" t="s">
        <v>278</v>
      </c>
      <c r="F77" s="28" t="s">
        <v>23</v>
      </c>
      <c r="G77" s="29">
        <f>'прил 4'!G322</f>
        <v>5</v>
      </c>
      <c r="H77" s="29">
        <f>'прил 4'!H322</f>
        <v>5</v>
      </c>
    </row>
    <row r="78" spans="1:8" ht="51">
      <c r="A78" s="27"/>
      <c r="B78" s="34" t="s">
        <v>316</v>
      </c>
      <c r="C78" s="28" t="s">
        <v>8</v>
      </c>
      <c r="D78" s="28" t="s">
        <v>191</v>
      </c>
      <c r="E78" s="133" t="s">
        <v>305</v>
      </c>
      <c r="F78" s="28"/>
      <c r="G78" s="29">
        <f>G79+G80</f>
        <v>150</v>
      </c>
      <c r="H78" s="29">
        <f>H79+H80</f>
        <v>150</v>
      </c>
    </row>
    <row r="79" spans="1:8" ht="38.25">
      <c r="A79" s="27"/>
      <c r="B79" s="32" t="s">
        <v>15</v>
      </c>
      <c r="C79" s="28" t="s">
        <v>8</v>
      </c>
      <c r="D79" s="28" t="s">
        <v>191</v>
      </c>
      <c r="E79" s="133" t="s">
        <v>305</v>
      </c>
      <c r="F79" s="28" t="s">
        <v>16</v>
      </c>
      <c r="G79" s="29">
        <f>'прил 4'!G324</f>
        <v>145</v>
      </c>
      <c r="H79" s="29">
        <f>'прил 4'!H324</f>
        <v>145</v>
      </c>
    </row>
    <row r="80" spans="1:8" ht="12.75">
      <c r="A80" s="27"/>
      <c r="B80" s="32" t="s">
        <v>22</v>
      </c>
      <c r="C80" s="28" t="s">
        <v>8</v>
      </c>
      <c r="D80" s="28" t="s">
        <v>191</v>
      </c>
      <c r="E80" s="133" t="s">
        <v>305</v>
      </c>
      <c r="F80" s="28" t="s">
        <v>23</v>
      </c>
      <c r="G80" s="29">
        <f>'прил 4'!G325</f>
        <v>5</v>
      </c>
      <c r="H80" s="29">
        <f>'прил 4'!H325</f>
        <v>5</v>
      </c>
    </row>
    <row r="81" spans="1:8" ht="51">
      <c r="A81" s="27"/>
      <c r="B81" s="34" t="s">
        <v>111</v>
      </c>
      <c r="C81" s="28" t="s">
        <v>8</v>
      </c>
      <c r="D81" s="28" t="s">
        <v>191</v>
      </c>
      <c r="E81" s="28" t="s">
        <v>225</v>
      </c>
      <c r="F81" s="28"/>
      <c r="G81" s="29">
        <f>G82</f>
        <v>800</v>
      </c>
      <c r="H81" s="29">
        <f>H82</f>
        <v>800</v>
      </c>
    </row>
    <row r="82" spans="1:8" ht="12.75">
      <c r="A82" s="27"/>
      <c r="B82" s="32" t="s">
        <v>22</v>
      </c>
      <c r="C82" s="28" t="s">
        <v>8</v>
      </c>
      <c r="D82" s="28" t="s">
        <v>191</v>
      </c>
      <c r="E82" s="28" t="s">
        <v>225</v>
      </c>
      <c r="F82" s="28" t="s">
        <v>23</v>
      </c>
      <c r="G82" s="29">
        <f>'прил 4'!G327</f>
        <v>800</v>
      </c>
      <c r="H82" s="29">
        <f>'прил 4'!H327</f>
        <v>800</v>
      </c>
    </row>
    <row r="83" spans="1:8" ht="12.75">
      <c r="A83" s="27"/>
      <c r="B83" s="32" t="s">
        <v>226</v>
      </c>
      <c r="C83" s="28" t="s">
        <v>8</v>
      </c>
      <c r="D83" s="28" t="s">
        <v>191</v>
      </c>
      <c r="E83" s="28" t="s">
        <v>228</v>
      </c>
      <c r="F83" s="28"/>
      <c r="G83" s="29">
        <f>G84</f>
        <v>30</v>
      </c>
      <c r="H83" s="29">
        <f>H84</f>
        <v>30</v>
      </c>
    </row>
    <row r="84" spans="1:8" ht="63.75">
      <c r="A84" s="27"/>
      <c r="B84" s="34" t="s">
        <v>163</v>
      </c>
      <c r="C84" s="28" t="s">
        <v>8</v>
      </c>
      <c r="D84" s="28" t="s">
        <v>191</v>
      </c>
      <c r="E84" s="28" t="s">
        <v>227</v>
      </c>
      <c r="F84" s="28"/>
      <c r="G84" s="29">
        <f>G85</f>
        <v>30</v>
      </c>
      <c r="H84" s="29">
        <f>H85</f>
        <v>30</v>
      </c>
    </row>
    <row r="85" spans="1:8" ht="12.75">
      <c r="A85" s="27"/>
      <c r="B85" s="32" t="s">
        <v>22</v>
      </c>
      <c r="C85" s="28" t="s">
        <v>8</v>
      </c>
      <c r="D85" s="28" t="s">
        <v>191</v>
      </c>
      <c r="E85" s="28" t="s">
        <v>227</v>
      </c>
      <c r="F85" s="28" t="s">
        <v>23</v>
      </c>
      <c r="G85" s="29">
        <f>'прил 4'!G330</f>
        <v>30</v>
      </c>
      <c r="H85" s="29">
        <f>'прил 4'!H330</f>
        <v>30</v>
      </c>
    </row>
    <row r="86" spans="1:8" ht="25.5">
      <c r="A86" s="27"/>
      <c r="B86" s="32" t="s">
        <v>198</v>
      </c>
      <c r="C86" s="28" t="s">
        <v>8</v>
      </c>
      <c r="D86" s="28" t="s">
        <v>191</v>
      </c>
      <c r="E86" s="28" t="s">
        <v>126</v>
      </c>
      <c r="F86" s="28"/>
      <c r="G86" s="29">
        <f>G87+G90</f>
        <v>4000</v>
      </c>
      <c r="H86" s="29">
        <f>H87+H90</f>
        <v>24600</v>
      </c>
    </row>
    <row r="87" spans="1:8" ht="12.75">
      <c r="A87" s="27"/>
      <c r="B87" s="32" t="s">
        <v>203</v>
      </c>
      <c r="C87" s="28" t="s">
        <v>8</v>
      </c>
      <c r="D87" s="28" t="s">
        <v>191</v>
      </c>
      <c r="E87" s="28" t="s">
        <v>133</v>
      </c>
      <c r="F87" s="28"/>
      <c r="G87" s="29">
        <f>G88</f>
        <v>3500</v>
      </c>
      <c r="H87" s="29">
        <f>H88</f>
        <v>24100</v>
      </c>
    </row>
    <row r="88" spans="1:8" ht="44.25" customHeight="1">
      <c r="A88" s="27"/>
      <c r="B88" s="34" t="s">
        <v>352</v>
      </c>
      <c r="C88" s="28" t="s">
        <v>8</v>
      </c>
      <c r="D88" s="28" t="s">
        <v>191</v>
      </c>
      <c r="E88" s="28" t="s">
        <v>351</v>
      </c>
      <c r="F88" s="28"/>
      <c r="G88" s="29">
        <f>G89</f>
        <v>3500</v>
      </c>
      <c r="H88" s="29">
        <f>H89</f>
        <v>24100</v>
      </c>
    </row>
    <row r="89" spans="1:8" ht="12.75">
      <c r="A89" s="27"/>
      <c r="B89" s="32" t="s">
        <v>22</v>
      </c>
      <c r="C89" s="28" t="s">
        <v>8</v>
      </c>
      <c r="D89" s="28" t="s">
        <v>191</v>
      </c>
      <c r="E89" s="28" t="s">
        <v>351</v>
      </c>
      <c r="F89" s="28" t="s">
        <v>23</v>
      </c>
      <c r="G89" s="29">
        <f>'прил 4'!G236</f>
        <v>3500</v>
      </c>
      <c r="H89" s="29">
        <f>'прил 4'!H236</f>
        <v>24100</v>
      </c>
    </row>
    <row r="90" spans="1:8" ht="25.5">
      <c r="A90" s="27"/>
      <c r="B90" s="34" t="s">
        <v>250</v>
      </c>
      <c r="C90" s="28" t="s">
        <v>8</v>
      </c>
      <c r="D90" s="28" t="s">
        <v>191</v>
      </c>
      <c r="E90" s="28" t="s">
        <v>134</v>
      </c>
      <c r="F90" s="28"/>
      <c r="G90" s="29">
        <f>G91</f>
        <v>500</v>
      </c>
      <c r="H90" s="29">
        <f>H91</f>
        <v>500</v>
      </c>
    </row>
    <row r="91" spans="1:8" ht="51">
      <c r="A91" s="27"/>
      <c r="B91" s="34" t="s">
        <v>251</v>
      </c>
      <c r="C91" s="28" t="s">
        <v>8</v>
      </c>
      <c r="D91" s="28" t="s">
        <v>191</v>
      </c>
      <c r="E91" s="28" t="s">
        <v>252</v>
      </c>
      <c r="F91" s="28"/>
      <c r="G91" s="29">
        <f>G92</f>
        <v>500</v>
      </c>
      <c r="H91" s="29">
        <f>H92</f>
        <v>500</v>
      </c>
    </row>
    <row r="92" spans="1:8" ht="12.75">
      <c r="A92" s="27"/>
      <c r="B92" s="32" t="s">
        <v>22</v>
      </c>
      <c r="C92" s="28" t="s">
        <v>8</v>
      </c>
      <c r="D92" s="28" t="s">
        <v>191</v>
      </c>
      <c r="E92" s="28" t="s">
        <v>252</v>
      </c>
      <c r="F92" s="28" t="s">
        <v>23</v>
      </c>
      <c r="G92" s="29">
        <f>'прил 4'!G239</f>
        <v>500</v>
      </c>
      <c r="H92" s="29">
        <f>'прил 4'!H239</f>
        <v>500</v>
      </c>
    </row>
    <row r="93" spans="1:8" ht="12.75">
      <c r="A93" s="27"/>
      <c r="B93" s="32" t="s">
        <v>82</v>
      </c>
      <c r="C93" s="28" t="s">
        <v>8</v>
      </c>
      <c r="D93" s="28" t="s">
        <v>191</v>
      </c>
      <c r="E93" s="28" t="s">
        <v>12</v>
      </c>
      <c r="F93" s="28"/>
      <c r="G93" s="29">
        <f>G96+G101+G94+G98</f>
        <v>35061.14321</v>
      </c>
      <c r="H93" s="29">
        <f>H96+H101+H94+H98</f>
        <v>34984.61107</v>
      </c>
    </row>
    <row r="94" spans="1:8" ht="25.5">
      <c r="A94" s="27"/>
      <c r="B94" s="32" t="s">
        <v>267</v>
      </c>
      <c r="C94" s="28" t="s">
        <v>8</v>
      </c>
      <c r="D94" s="28" t="s">
        <v>191</v>
      </c>
      <c r="E94" s="26" t="s">
        <v>52</v>
      </c>
      <c r="F94" s="28"/>
      <c r="G94" s="29">
        <f>G95</f>
        <v>3857.952</v>
      </c>
      <c r="H94" s="29">
        <f>H95</f>
        <v>4135.628</v>
      </c>
    </row>
    <row r="95" spans="1:8" ht="12.75">
      <c r="A95" s="27"/>
      <c r="B95" s="41" t="s">
        <v>53</v>
      </c>
      <c r="C95" s="28" t="s">
        <v>8</v>
      </c>
      <c r="D95" s="28" t="s">
        <v>191</v>
      </c>
      <c r="E95" s="26" t="s">
        <v>52</v>
      </c>
      <c r="F95" s="28" t="s">
        <v>54</v>
      </c>
      <c r="G95" s="29">
        <f>'прил 4'!G54</f>
        <v>3857.952</v>
      </c>
      <c r="H95" s="29">
        <f>'прил 4'!H54</f>
        <v>4135.628</v>
      </c>
    </row>
    <row r="96" spans="1:8" ht="25.5">
      <c r="A96" s="27"/>
      <c r="B96" s="32" t="s">
        <v>46</v>
      </c>
      <c r="C96" s="36" t="s">
        <v>8</v>
      </c>
      <c r="D96" s="36" t="s">
        <v>191</v>
      </c>
      <c r="E96" s="26" t="s">
        <v>47</v>
      </c>
      <c r="F96" s="36"/>
      <c r="G96" s="29">
        <f>G97</f>
        <v>6000</v>
      </c>
      <c r="H96" s="29">
        <f>H97</f>
        <v>6000</v>
      </c>
    </row>
    <row r="97" spans="1:8" ht="12.75">
      <c r="A97" s="27"/>
      <c r="B97" s="32" t="s">
        <v>24</v>
      </c>
      <c r="C97" s="36" t="s">
        <v>8</v>
      </c>
      <c r="D97" s="36" t="s">
        <v>191</v>
      </c>
      <c r="E97" s="26" t="s">
        <v>47</v>
      </c>
      <c r="F97" s="36" t="s">
        <v>25</v>
      </c>
      <c r="G97" s="29">
        <f>'прил 4'!G56</f>
        <v>6000</v>
      </c>
      <c r="H97" s="29">
        <f>'прил 4'!H56</f>
        <v>6000</v>
      </c>
    </row>
    <row r="98" spans="1:8" ht="25.5">
      <c r="A98" s="27"/>
      <c r="B98" s="32" t="s">
        <v>358</v>
      </c>
      <c r="C98" s="36" t="s">
        <v>8</v>
      </c>
      <c r="D98" s="36" t="s">
        <v>191</v>
      </c>
      <c r="E98" s="26" t="s">
        <v>357</v>
      </c>
      <c r="F98" s="36"/>
      <c r="G98" s="29">
        <f>G99+G100</f>
        <v>3808.55571</v>
      </c>
      <c r="H98" s="29">
        <f>H99+H100</f>
        <v>3810.75571</v>
      </c>
    </row>
    <row r="99" spans="1:8" ht="33.75" customHeight="1">
      <c r="A99" s="27"/>
      <c r="B99" s="32" t="s">
        <v>15</v>
      </c>
      <c r="C99" s="36" t="s">
        <v>8</v>
      </c>
      <c r="D99" s="36" t="s">
        <v>191</v>
      </c>
      <c r="E99" s="26" t="s">
        <v>357</v>
      </c>
      <c r="F99" s="36" t="s">
        <v>16</v>
      </c>
      <c r="G99" s="29">
        <f>'прил 4'!G242</f>
        <v>2954.15571</v>
      </c>
      <c r="H99" s="29">
        <f>'прил 4'!H242</f>
        <v>2954.15571</v>
      </c>
    </row>
    <row r="100" spans="1:8" ht="12.75">
      <c r="A100" s="27"/>
      <c r="B100" s="32" t="s">
        <v>22</v>
      </c>
      <c r="C100" s="36" t="s">
        <v>8</v>
      </c>
      <c r="D100" s="36" t="s">
        <v>191</v>
      </c>
      <c r="E100" s="26" t="s">
        <v>357</v>
      </c>
      <c r="F100" s="36" t="s">
        <v>23</v>
      </c>
      <c r="G100" s="29">
        <f>'прил 4'!G243</f>
        <v>854.4</v>
      </c>
      <c r="H100" s="29">
        <f>'прил 4'!H243</f>
        <v>856.6</v>
      </c>
    </row>
    <row r="101" spans="1:8" ht="31.5" customHeight="1">
      <c r="A101" s="27"/>
      <c r="B101" s="32" t="s">
        <v>169</v>
      </c>
      <c r="C101" s="36" t="s">
        <v>8</v>
      </c>
      <c r="D101" s="36" t="s">
        <v>191</v>
      </c>
      <c r="E101" s="26" t="s">
        <v>170</v>
      </c>
      <c r="F101" s="36"/>
      <c r="G101" s="29">
        <f>G102+G103+G104</f>
        <v>21394.6355</v>
      </c>
      <c r="H101" s="29">
        <f>H102+H103+H104</f>
        <v>21038.22736</v>
      </c>
    </row>
    <row r="102" spans="1:8" ht="38.25">
      <c r="A102" s="27"/>
      <c r="B102" s="32" t="s">
        <v>15</v>
      </c>
      <c r="C102" s="36" t="s">
        <v>8</v>
      </c>
      <c r="D102" s="36" t="s">
        <v>191</v>
      </c>
      <c r="E102" s="26" t="s">
        <v>170</v>
      </c>
      <c r="F102" s="36" t="s">
        <v>16</v>
      </c>
      <c r="G102" s="29">
        <f>'прил 4'!G333</f>
        <v>12205.32326</v>
      </c>
      <c r="H102" s="29">
        <f>'прил 4'!H333</f>
        <v>11865.02326</v>
      </c>
    </row>
    <row r="103" spans="1:8" ht="12.75">
      <c r="A103" s="27"/>
      <c r="B103" s="32" t="s">
        <v>22</v>
      </c>
      <c r="C103" s="36" t="s">
        <v>8</v>
      </c>
      <c r="D103" s="36" t="s">
        <v>191</v>
      </c>
      <c r="E103" s="26" t="s">
        <v>170</v>
      </c>
      <c r="F103" s="36" t="s">
        <v>23</v>
      </c>
      <c r="G103" s="29">
        <f>'прил 4'!G334</f>
        <v>9021.52724</v>
      </c>
      <c r="H103" s="29">
        <f>'прил 4'!H334</f>
        <v>9005.4191</v>
      </c>
    </row>
    <row r="104" spans="1:8" ht="12.75">
      <c r="A104" s="27"/>
      <c r="B104" s="32" t="s">
        <v>24</v>
      </c>
      <c r="C104" s="36" t="s">
        <v>8</v>
      </c>
      <c r="D104" s="36" t="s">
        <v>191</v>
      </c>
      <c r="E104" s="26" t="s">
        <v>170</v>
      </c>
      <c r="F104" s="36" t="s">
        <v>25</v>
      </c>
      <c r="G104" s="29">
        <f>'прил 4'!G336</f>
        <v>167.785</v>
      </c>
      <c r="H104" s="29">
        <f>'прил 4'!H336</f>
        <v>167.785</v>
      </c>
    </row>
    <row r="105" spans="1:8" s="4" customFormat="1" ht="12.75">
      <c r="A105" s="18">
        <v>2</v>
      </c>
      <c r="B105" s="19" t="s">
        <v>164</v>
      </c>
      <c r="C105" s="20" t="s">
        <v>165</v>
      </c>
      <c r="D105" s="20"/>
      <c r="E105" s="20"/>
      <c r="F105" s="20"/>
      <c r="G105" s="21">
        <f>G106</f>
        <v>2330</v>
      </c>
      <c r="H105" s="21">
        <f>H106</f>
        <v>2330</v>
      </c>
    </row>
    <row r="106" spans="1:8" ht="25.5">
      <c r="A106" s="27"/>
      <c r="B106" s="23" t="s">
        <v>274</v>
      </c>
      <c r="C106" s="28" t="s">
        <v>165</v>
      </c>
      <c r="D106" s="28" t="s">
        <v>49</v>
      </c>
      <c r="E106" s="28"/>
      <c r="F106" s="28"/>
      <c r="G106" s="29">
        <f>G107</f>
        <v>2330</v>
      </c>
      <c r="H106" s="29">
        <f>H107</f>
        <v>2330</v>
      </c>
    </row>
    <row r="107" spans="1:8" ht="27" customHeight="1">
      <c r="A107" s="27"/>
      <c r="B107" s="23" t="s">
        <v>229</v>
      </c>
      <c r="C107" s="28" t="s">
        <v>165</v>
      </c>
      <c r="D107" s="28" t="s">
        <v>49</v>
      </c>
      <c r="E107" s="26" t="s">
        <v>166</v>
      </c>
      <c r="F107" s="28"/>
      <c r="G107" s="29">
        <f>G108+G110</f>
        <v>2330</v>
      </c>
      <c r="H107" s="29">
        <f>H108+H110</f>
        <v>2330</v>
      </c>
    </row>
    <row r="108" spans="1:8" ht="63.75">
      <c r="A108" s="27"/>
      <c r="B108" s="35" t="s">
        <v>167</v>
      </c>
      <c r="C108" s="28" t="s">
        <v>165</v>
      </c>
      <c r="D108" s="28" t="s">
        <v>49</v>
      </c>
      <c r="E108" s="26" t="s">
        <v>168</v>
      </c>
      <c r="F108" s="28"/>
      <c r="G108" s="29">
        <f>'прил 5'!G109</f>
        <v>930</v>
      </c>
      <c r="H108" s="29">
        <f>'прил 5'!H109</f>
        <v>930</v>
      </c>
    </row>
    <row r="109" spans="1:8" ht="12.75">
      <c r="A109" s="27"/>
      <c r="B109" s="23" t="s">
        <v>22</v>
      </c>
      <c r="C109" s="28" t="s">
        <v>165</v>
      </c>
      <c r="D109" s="28" t="s">
        <v>49</v>
      </c>
      <c r="E109" s="26" t="s">
        <v>168</v>
      </c>
      <c r="F109" s="28" t="s">
        <v>23</v>
      </c>
      <c r="G109" s="29">
        <f>'прил 4'!G341</f>
        <v>930</v>
      </c>
      <c r="H109" s="29">
        <f>'прил 4'!H341</f>
        <v>930</v>
      </c>
    </row>
    <row r="110" spans="1:8" ht="76.5">
      <c r="A110" s="27"/>
      <c r="B110" s="35" t="s">
        <v>280</v>
      </c>
      <c r="C110" s="28" t="s">
        <v>165</v>
      </c>
      <c r="D110" s="28" t="s">
        <v>49</v>
      </c>
      <c r="E110" s="26" t="s">
        <v>279</v>
      </c>
      <c r="F110" s="28"/>
      <c r="G110" s="29">
        <f>G111</f>
        <v>1400</v>
      </c>
      <c r="H110" s="29">
        <f>H111</f>
        <v>1400</v>
      </c>
    </row>
    <row r="111" spans="1:8" ht="12.75">
      <c r="A111" s="27"/>
      <c r="B111" s="35" t="s">
        <v>22</v>
      </c>
      <c r="C111" s="28" t="s">
        <v>165</v>
      </c>
      <c r="D111" s="28" t="s">
        <v>49</v>
      </c>
      <c r="E111" s="26" t="s">
        <v>279</v>
      </c>
      <c r="F111" s="28" t="s">
        <v>23</v>
      </c>
      <c r="G111" s="29">
        <f>'прил 4'!G343</f>
        <v>1400</v>
      </c>
      <c r="H111" s="29">
        <f>'прил 4'!H343</f>
        <v>1400</v>
      </c>
    </row>
    <row r="112" spans="1:8" s="4" customFormat="1" ht="12.75">
      <c r="A112" s="18">
        <v>3</v>
      </c>
      <c r="B112" s="19" t="s">
        <v>67</v>
      </c>
      <c r="C112" s="20" t="s">
        <v>68</v>
      </c>
      <c r="D112" s="20"/>
      <c r="E112" s="20"/>
      <c r="F112" s="20"/>
      <c r="G112" s="21">
        <f>G120+G113+G129</f>
        <v>15989.565000000002</v>
      </c>
      <c r="H112" s="21">
        <f>H120+H113+H129</f>
        <v>38933.08</v>
      </c>
    </row>
    <row r="113" spans="1:8" ht="12.75">
      <c r="A113" s="27"/>
      <c r="B113" s="32" t="s">
        <v>231</v>
      </c>
      <c r="C113" s="28" t="s">
        <v>68</v>
      </c>
      <c r="D113" s="28" t="s">
        <v>146</v>
      </c>
      <c r="E113" s="28"/>
      <c r="F113" s="28"/>
      <c r="G113" s="29">
        <f aca="true" t="shared" si="1" ref="G113:H118">G114</f>
        <v>4241.76</v>
      </c>
      <c r="H113" s="29">
        <f t="shared" si="1"/>
        <v>7892.76</v>
      </c>
    </row>
    <row r="114" spans="1:8" ht="25.5">
      <c r="A114" s="27"/>
      <c r="B114" s="32" t="s">
        <v>272</v>
      </c>
      <c r="C114" s="28" t="s">
        <v>68</v>
      </c>
      <c r="D114" s="28" t="s">
        <v>146</v>
      </c>
      <c r="E114" s="28" t="s">
        <v>110</v>
      </c>
      <c r="F114" s="28"/>
      <c r="G114" s="29">
        <f t="shared" si="1"/>
        <v>4241.76</v>
      </c>
      <c r="H114" s="29">
        <f t="shared" si="1"/>
        <v>7892.76</v>
      </c>
    </row>
    <row r="115" spans="1:8" ht="25.5">
      <c r="A115" s="27"/>
      <c r="B115" s="32" t="s">
        <v>232</v>
      </c>
      <c r="C115" s="28" t="s">
        <v>68</v>
      </c>
      <c r="D115" s="28" t="s">
        <v>146</v>
      </c>
      <c r="E115" s="28" t="s">
        <v>224</v>
      </c>
      <c r="F115" s="28"/>
      <c r="G115" s="29">
        <f>G118+G116</f>
        <v>4241.76</v>
      </c>
      <c r="H115" s="29">
        <f>H118+H116</f>
        <v>7892.76</v>
      </c>
    </row>
    <row r="116" spans="1:8" ht="38.25">
      <c r="A116" s="27"/>
      <c r="B116" s="33" t="s">
        <v>259</v>
      </c>
      <c r="C116" s="28" t="s">
        <v>68</v>
      </c>
      <c r="D116" s="28" t="s">
        <v>146</v>
      </c>
      <c r="E116" s="26" t="s">
        <v>260</v>
      </c>
      <c r="F116" s="28"/>
      <c r="G116" s="29">
        <f>G117</f>
        <v>191.76</v>
      </c>
      <c r="H116" s="29">
        <f>H117</f>
        <v>142.76</v>
      </c>
    </row>
    <row r="117" spans="1:8" ht="12.75">
      <c r="A117" s="27"/>
      <c r="B117" s="32" t="s">
        <v>22</v>
      </c>
      <c r="C117" s="28" t="s">
        <v>68</v>
      </c>
      <c r="D117" s="28" t="s">
        <v>146</v>
      </c>
      <c r="E117" s="26" t="s">
        <v>260</v>
      </c>
      <c r="F117" s="28" t="s">
        <v>23</v>
      </c>
      <c r="G117" s="29">
        <f>'прил 4'!G81</f>
        <v>191.76</v>
      </c>
      <c r="H117" s="29">
        <f>'прил 4'!H81</f>
        <v>142.76</v>
      </c>
    </row>
    <row r="118" spans="1:8" ht="60.75" customHeight="1">
      <c r="A118" s="27"/>
      <c r="B118" s="33" t="s">
        <v>258</v>
      </c>
      <c r="C118" s="28" t="s">
        <v>68</v>
      </c>
      <c r="D118" s="28" t="s">
        <v>146</v>
      </c>
      <c r="E118" s="28" t="s">
        <v>306</v>
      </c>
      <c r="F118" s="28"/>
      <c r="G118" s="29">
        <f t="shared" si="1"/>
        <v>4050</v>
      </c>
      <c r="H118" s="29">
        <f t="shared" si="1"/>
        <v>7750</v>
      </c>
    </row>
    <row r="119" spans="1:8" ht="12.75">
      <c r="A119" s="27"/>
      <c r="B119" s="32" t="s">
        <v>22</v>
      </c>
      <c r="C119" s="28" t="s">
        <v>68</v>
      </c>
      <c r="D119" s="28" t="s">
        <v>146</v>
      </c>
      <c r="E119" s="28" t="s">
        <v>306</v>
      </c>
      <c r="F119" s="28" t="s">
        <v>23</v>
      </c>
      <c r="G119" s="29">
        <f>'прил 4'!G83</f>
        <v>4050</v>
      </c>
      <c r="H119" s="29">
        <f>'прил 4'!H83</f>
        <v>7750</v>
      </c>
    </row>
    <row r="120" spans="1:8" ht="12.75">
      <c r="A120" s="27"/>
      <c r="B120" s="32" t="s">
        <v>69</v>
      </c>
      <c r="C120" s="28" t="s">
        <v>68</v>
      </c>
      <c r="D120" s="28" t="s">
        <v>192</v>
      </c>
      <c r="E120" s="28"/>
      <c r="F120" s="28"/>
      <c r="G120" s="29">
        <f>G121+G125</f>
        <v>9348.765000000001</v>
      </c>
      <c r="H120" s="29">
        <f>H121+H125</f>
        <v>28641.28</v>
      </c>
    </row>
    <row r="121" spans="1:8" s="5" customFormat="1" ht="25.5">
      <c r="A121" s="27"/>
      <c r="B121" s="32" t="s">
        <v>204</v>
      </c>
      <c r="C121" s="28" t="s">
        <v>68</v>
      </c>
      <c r="D121" s="28" t="s">
        <v>192</v>
      </c>
      <c r="E121" s="26" t="s">
        <v>71</v>
      </c>
      <c r="F121" s="28"/>
      <c r="G121" s="29">
        <f aca="true" t="shared" si="2" ref="G121:H123">G122</f>
        <v>6207.485000000001</v>
      </c>
      <c r="H121" s="29">
        <f t="shared" si="2"/>
        <v>25500</v>
      </c>
    </row>
    <row r="122" spans="1:8" s="5" customFormat="1" ht="12.75" customHeight="1">
      <c r="A122" s="27"/>
      <c r="B122" s="34" t="s">
        <v>135</v>
      </c>
      <c r="C122" s="28" t="s">
        <v>68</v>
      </c>
      <c r="D122" s="28" t="s">
        <v>192</v>
      </c>
      <c r="E122" s="26" t="s">
        <v>72</v>
      </c>
      <c r="F122" s="28"/>
      <c r="G122" s="29">
        <f t="shared" si="2"/>
        <v>6207.485000000001</v>
      </c>
      <c r="H122" s="29">
        <f t="shared" si="2"/>
        <v>25500</v>
      </c>
    </row>
    <row r="123" spans="1:8" s="5" customFormat="1" ht="63.75">
      <c r="A123" s="27"/>
      <c r="B123" s="34" t="s">
        <v>317</v>
      </c>
      <c r="C123" s="28" t="s">
        <v>68</v>
      </c>
      <c r="D123" s="28" t="s">
        <v>192</v>
      </c>
      <c r="E123" s="142" t="s">
        <v>307</v>
      </c>
      <c r="F123" s="28"/>
      <c r="G123" s="29">
        <f t="shared" si="2"/>
        <v>6207.485000000001</v>
      </c>
      <c r="H123" s="29">
        <f t="shared" si="2"/>
        <v>25500</v>
      </c>
    </row>
    <row r="124" spans="1:8" s="5" customFormat="1" ht="12.75">
      <c r="A124" s="27"/>
      <c r="B124" s="32" t="s">
        <v>22</v>
      </c>
      <c r="C124" s="28" t="s">
        <v>68</v>
      </c>
      <c r="D124" s="28" t="s">
        <v>192</v>
      </c>
      <c r="E124" s="142" t="s">
        <v>307</v>
      </c>
      <c r="F124" s="28" t="s">
        <v>23</v>
      </c>
      <c r="G124" s="29">
        <f>'прил 4'!G88</f>
        <v>6207.485000000001</v>
      </c>
      <c r="H124" s="29">
        <f>'прил 4'!H88</f>
        <v>25500</v>
      </c>
    </row>
    <row r="125" spans="1:8" s="5" customFormat="1" ht="12.75">
      <c r="A125" s="27"/>
      <c r="B125" s="32" t="s">
        <v>277</v>
      </c>
      <c r="C125" s="28" t="s">
        <v>68</v>
      </c>
      <c r="D125" s="28" t="s">
        <v>192</v>
      </c>
      <c r="E125" s="26" t="s">
        <v>112</v>
      </c>
      <c r="F125" s="28"/>
      <c r="G125" s="29">
        <f aca="true" t="shared" si="3" ref="G125:H127">G126</f>
        <v>3141.28</v>
      </c>
      <c r="H125" s="29">
        <f t="shared" si="3"/>
        <v>3141.28</v>
      </c>
    </row>
    <row r="126" spans="1:8" s="5" customFormat="1" ht="38.25">
      <c r="A126" s="27"/>
      <c r="B126" s="34" t="s">
        <v>263</v>
      </c>
      <c r="C126" s="28" t="s">
        <v>68</v>
      </c>
      <c r="D126" s="28" t="s">
        <v>192</v>
      </c>
      <c r="E126" s="26" t="s">
        <v>113</v>
      </c>
      <c r="F126" s="28"/>
      <c r="G126" s="29">
        <f t="shared" si="3"/>
        <v>3141.28</v>
      </c>
      <c r="H126" s="29">
        <f t="shared" si="3"/>
        <v>3141.28</v>
      </c>
    </row>
    <row r="127" spans="1:8" s="5" customFormat="1" ht="53.25" customHeight="1">
      <c r="A127" s="27"/>
      <c r="B127" s="34" t="s">
        <v>114</v>
      </c>
      <c r="C127" s="28" t="s">
        <v>68</v>
      </c>
      <c r="D127" s="28" t="s">
        <v>192</v>
      </c>
      <c r="E127" s="26" t="s">
        <v>308</v>
      </c>
      <c r="F127" s="28"/>
      <c r="G127" s="29">
        <f t="shared" si="3"/>
        <v>3141.28</v>
      </c>
      <c r="H127" s="29">
        <f t="shared" si="3"/>
        <v>3141.28</v>
      </c>
    </row>
    <row r="128" spans="1:8" s="5" customFormat="1" ht="12.75">
      <c r="A128" s="27"/>
      <c r="B128" s="34" t="s">
        <v>22</v>
      </c>
      <c r="C128" s="28" t="s">
        <v>68</v>
      </c>
      <c r="D128" s="28" t="s">
        <v>192</v>
      </c>
      <c r="E128" s="26" t="s">
        <v>308</v>
      </c>
      <c r="F128" s="28" t="s">
        <v>23</v>
      </c>
      <c r="G128" s="29">
        <f>'прил 4'!G92</f>
        <v>3141.28</v>
      </c>
      <c r="H128" s="29">
        <f>'прил 4'!H92</f>
        <v>3141.28</v>
      </c>
    </row>
    <row r="129" spans="1:8" ht="12.75">
      <c r="A129" s="27"/>
      <c r="B129" s="32" t="s">
        <v>234</v>
      </c>
      <c r="C129" s="28" t="s">
        <v>68</v>
      </c>
      <c r="D129" s="28" t="s">
        <v>254</v>
      </c>
      <c r="E129" s="26"/>
      <c r="F129" s="28"/>
      <c r="G129" s="29">
        <f>G130</f>
        <v>2399.04</v>
      </c>
      <c r="H129" s="29">
        <f>H130</f>
        <v>2399.04</v>
      </c>
    </row>
    <row r="130" spans="1:8" ht="25.5">
      <c r="A130" s="27"/>
      <c r="B130" s="34" t="s">
        <v>255</v>
      </c>
      <c r="C130" s="28" t="s">
        <v>68</v>
      </c>
      <c r="D130" s="28" t="s">
        <v>254</v>
      </c>
      <c r="E130" s="26" t="s">
        <v>83</v>
      </c>
      <c r="F130" s="28"/>
      <c r="G130" s="29">
        <f>G131</f>
        <v>2399.04</v>
      </c>
      <c r="H130" s="29">
        <f>H131</f>
        <v>2399.04</v>
      </c>
    </row>
    <row r="131" spans="1:8" ht="25.5">
      <c r="A131" s="27"/>
      <c r="B131" s="34" t="s">
        <v>236</v>
      </c>
      <c r="C131" s="28" t="s">
        <v>68</v>
      </c>
      <c r="D131" s="28" t="s">
        <v>254</v>
      </c>
      <c r="E131" s="26" t="s">
        <v>84</v>
      </c>
      <c r="F131" s="28"/>
      <c r="G131" s="29">
        <f>G132+G134</f>
        <v>2399.04</v>
      </c>
      <c r="H131" s="29">
        <f>H132+H134</f>
        <v>2399.04</v>
      </c>
    </row>
    <row r="132" spans="1:8" ht="51">
      <c r="A132" s="27"/>
      <c r="B132" s="33" t="s">
        <v>238</v>
      </c>
      <c r="C132" s="28" t="s">
        <v>68</v>
      </c>
      <c r="D132" s="28" t="s">
        <v>254</v>
      </c>
      <c r="E132" s="26" t="s">
        <v>239</v>
      </c>
      <c r="F132" s="28"/>
      <c r="G132" s="29">
        <f>G133</f>
        <v>2352</v>
      </c>
      <c r="H132" s="29">
        <f>H133</f>
        <v>2352</v>
      </c>
    </row>
    <row r="133" spans="1:8" ht="12.75">
      <c r="A133" s="27"/>
      <c r="B133" s="32" t="s">
        <v>22</v>
      </c>
      <c r="C133" s="28" t="s">
        <v>68</v>
      </c>
      <c r="D133" s="28" t="s">
        <v>254</v>
      </c>
      <c r="E133" s="26" t="s">
        <v>239</v>
      </c>
      <c r="F133" s="28" t="s">
        <v>23</v>
      </c>
      <c r="G133" s="29">
        <f>'прил 4'!G97</f>
        <v>2352</v>
      </c>
      <c r="H133" s="29">
        <f>'прил 4'!H97</f>
        <v>2352</v>
      </c>
    </row>
    <row r="134" spans="1:8" ht="58.5" customHeight="1">
      <c r="A134" s="27"/>
      <c r="B134" s="33" t="s">
        <v>261</v>
      </c>
      <c r="C134" s="28" t="s">
        <v>68</v>
      </c>
      <c r="D134" s="28" t="s">
        <v>254</v>
      </c>
      <c r="E134" s="26" t="s">
        <v>309</v>
      </c>
      <c r="F134" s="28"/>
      <c r="G134" s="29">
        <f>G135</f>
        <v>47.04</v>
      </c>
      <c r="H134" s="29">
        <f>H135</f>
        <v>47.04</v>
      </c>
    </row>
    <row r="135" spans="1:8" ht="12.75">
      <c r="A135" s="27"/>
      <c r="B135" s="33" t="s">
        <v>22</v>
      </c>
      <c r="C135" s="28" t="s">
        <v>68</v>
      </c>
      <c r="D135" s="28" t="s">
        <v>254</v>
      </c>
      <c r="E135" s="26" t="s">
        <v>309</v>
      </c>
      <c r="F135" s="28" t="s">
        <v>23</v>
      </c>
      <c r="G135" s="29">
        <f>'прил 4'!G99</f>
        <v>47.04</v>
      </c>
      <c r="H135" s="29">
        <f>'прил 4'!H99</f>
        <v>47.04</v>
      </c>
    </row>
    <row r="136" spans="1:8" s="4" customFormat="1" ht="12.75">
      <c r="A136" s="18">
        <v>4</v>
      </c>
      <c r="B136" s="19" t="s">
        <v>73</v>
      </c>
      <c r="C136" s="20" t="s">
        <v>74</v>
      </c>
      <c r="D136" s="20"/>
      <c r="E136" s="20"/>
      <c r="F136" s="20"/>
      <c r="G136" s="21">
        <f>G137+G150+G162+G190</f>
        <v>726804.3303500001</v>
      </c>
      <c r="H136" s="21">
        <f>H137+H150+H162+H190</f>
        <v>1498316.05384</v>
      </c>
    </row>
    <row r="137" spans="1:8" ht="12.75">
      <c r="A137" s="27"/>
      <c r="B137" s="23" t="s">
        <v>75</v>
      </c>
      <c r="C137" s="28" t="s">
        <v>74</v>
      </c>
      <c r="D137" s="28" t="s">
        <v>8</v>
      </c>
      <c r="E137" s="28"/>
      <c r="F137" s="28"/>
      <c r="G137" s="29">
        <f>G138+G141</f>
        <v>1000</v>
      </c>
      <c r="H137" s="29">
        <f>H138+H141</f>
        <v>1317537.95</v>
      </c>
    </row>
    <row r="138" spans="1:8" ht="25.5">
      <c r="A138" s="27"/>
      <c r="B138" s="32" t="s">
        <v>244</v>
      </c>
      <c r="C138" s="28" t="s">
        <v>74</v>
      </c>
      <c r="D138" s="28" t="s">
        <v>8</v>
      </c>
      <c r="E138" s="26" t="s">
        <v>77</v>
      </c>
      <c r="F138" s="28"/>
      <c r="G138" s="29">
        <f>G139</f>
        <v>1000</v>
      </c>
      <c r="H138" s="29">
        <f>H139</f>
        <v>1000</v>
      </c>
    </row>
    <row r="139" spans="1:8" ht="51">
      <c r="A139" s="27"/>
      <c r="B139" s="33" t="s">
        <v>78</v>
      </c>
      <c r="C139" s="28" t="s">
        <v>74</v>
      </c>
      <c r="D139" s="28" t="s">
        <v>8</v>
      </c>
      <c r="E139" s="26" t="s">
        <v>79</v>
      </c>
      <c r="F139" s="28"/>
      <c r="G139" s="29">
        <f>G140</f>
        <v>1000</v>
      </c>
      <c r="H139" s="29">
        <f>H140</f>
        <v>1000</v>
      </c>
    </row>
    <row r="140" spans="1:8" ht="12.75">
      <c r="A140" s="27"/>
      <c r="B140" s="32" t="s">
        <v>22</v>
      </c>
      <c r="C140" s="28" t="s">
        <v>74</v>
      </c>
      <c r="D140" s="28" t="s">
        <v>8</v>
      </c>
      <c r="E140" s="26" t="s">
        <v>79</v>
      </c>
      <c r="F140" s="28" t="s">
        <v>23</v>
      </c>
      <c r="G140" s="29">
        <f>'прил 4'!G104</f>
        <v>1000</v>
      </c>
      <c r="H140" s="29">
        <f>'прил 4'!H104</f>
        <v>1000</v>
      </c>
    </row>
    <row r="141" spans="1:8" ht="25.5">
      <c r="A141" s="27"/>
      <c r="B141" s="32" t="s">
        <v>198</v>
      </c>
      <c r="C141" s="28" t="s">
        <v>74</v>
      </c>
      <c r="D141" s="28" t="s">
        <v>8</v>
      </c>
      <c r="E141" s="26" t="s">
        <v>126</v>
      </c>
      <c r="F141" s="28"/>
      <c r="G141" s="29">
        <f>G145+G142</f>
        <v>0</v>
      </c>
      <c r="H141" s="29">
        <f>H145+H142</f>
        <v>1316537.95</v>
      </c>
    </row>
    <row r="142" spans="1:8" ht="15.75" customHeight="1">
      <c r="A142" s="27"/>
      <c r="B142" s="32" t="s">
        <v>203</v>
      </c>
      <c r="C142" s="28" t="s">
        <v>74</v>
      </c>
      <c r="D142" s="28" t="s">
        <v>8</v>
      </c>
      <c r="E142" s="26" t="s">
        <v>133</v>
      </c>
      <c r="F142" s="28"/>
      <c r="G142" s="29">
        <f>G143</f>
        <v>0</v>
      </c>
      <c r="H142" s="29">
        <f>H143</f>
        <v>1314937.95</v>
      </c>
    </row>
    <row r="143" spans="1:8" ht="15" customHeight="1">
      <c r="A143" s="27"/>
      <c r="B143" s="32" t="s">
        <v>365</v>
      </c>
      <c r="C143" s="28" t="s">
        <v>74</v>
      </c>
      <c r="D143" s="28" t="s">
        <v>8</v>
      </c>
      <c r="E143" s="26" t="s">
        <v>369</v>
      </c>
      <c r="F143" s="28"/>
      <c r="G143" s="29">
        <f>G144</f>
        <v>0</v>
      </c>
      <c r="H143" s="29">
        <f>H144</f>
        <v>1314937.95</v>
      </c>
    </row>
    <row r="144" spans="1:8" ht="15" customHeight="1">
      <c r="A144" s="27"/>
      <c r="B144" s="32" t="s">
        <v>364</v>
      </c>
      <c r="C144" s="28" t="s">
        <v>74</v>
      </c>
      <c r="D144" s="28" t="s">
        <v>8</v>
      </c>
      <c r="E144" s="26" t="s">
        <v>369</v>
      </c>
      <c r="F144" s="28" t="s">
        <v>367</v>
      </c>
      <c r="G144" s="29">
        <v>0</v>
      </c>
      <c r="H144" s="29">
        <f>'прил 4'!H249</f>
        <v>1314937.95</v>
      </c>
    </row>
    <row r="145" spans="1:8" ht="25.5">
      <c r="A145" s="27"/>
      <c r="B145" s="33" t="s">
        <v>332</v>
      </c>
      <c r="C145" s="28" t="s">
        <v>74</v>
      </c>
      <c r="D145" s="28" t="s">
        <v>8</v>
      </c>
      <c r="E145" s="26" t="s">
        <v>333</v>
      </c>
      <c r="F145" s="28"/>
      <c r="G145" s="29">
        <f>G146+G148</f>
        <v>0</v>
      </c>
      <c r="H145" s="29">
        <f>H146+H148</f>
        <v>1600</v>
      </c>
    </row>
    <row r="146" spans="1:8" ht="51">
      <c r="A146" s="27"/>
      <c r="B146" s="42" t="s">
        <v>327</v>
      </c>
      <c r="C146" s="28" t="s">
        <v>74</v>
      </c>
      <c r="D146" s="28" t="s">
        <v>8</v>
      </c>
      <c r="E146" s="26" t="s">
        <v>328</v>
      </c>
      <c r="F146" s="28"/>
      <c r="G146" s="29">
        <f>G147</f>
        <v>0</v>
      </c>
      <c r="H146" s="29">
        <f>H147</f>
        <v>1500</v>
      </c>
    </row>
    <row r="147" spans="1:8" ht="12.75">
      <c r="A147" s="27"/>
      <c r="B147" s="23" t="s">
        <v>329</v>
      </c>
      <c r="C147" s="28" t="s">
        <v>74</v>
      </c>
      <c r="D147" s="28" t="s">
        <v>8</v>
      </c>
      <c r="E147" s="26" t="s">
        <v>328</v>
      </c>
      <c r="F147" s="28" t="s">
        <v>23</v>
      </c>
      <c r="G147" s="29">
        <f>'прил 4'!G252</f>
        <v>0</v>
      </c>
      <c r="H147" s="29">
        <f>'прил 4'!H252</f>
        <v>1500</v>
      </c>
    </row>
    <row r="148" spans="1:8" ht="63.75">
      <c r="A148" s="27"/>
      <c r="B148" s="33" t="s">
        <v>330</v>
      </c>
      <c r="C148" s="28" t="s">
        <v>74</v>
      </c>
      <c r="D148" s="28" t="s">
        <v>8</v>
      </c>
      <c r="E148" s="26" t="s">
        <v>331</v>
      </c>
      <c r="F148" s="28"/>
      <c r="G148" s="29">
        <f>G149</f>
        <v>0</v>
      </c>
      <c r="H148" s="29">
        <f>H149</f>
        <v>100</v>
      </c>
    </row>
    <row r="149" spans="1:8" ht="12.75">
      <c r="A149" s="27"/>
      <c r="B149" s="23" t="s">
        <v>329</v>
      </c>
      <c r="C149" s="28" t="s">
        <v>74</v>
      </c>
      <c r="D149" s="28" t="s">
        <v>8</v>
      </c>
      <c r="E149" s="26" t="s">
        <v>331</v>
      </c>
      <c r="F149" s="28" t="s">
        <v>23</v>
      </c>
      <c r="G149" s="29">
        <f>'прил 4'!G254</f>
        <v>0</v>
      </c>
      <c r="H149" s="29">
        <f>'прил 4'!H254</f>
        <v>100</v>
      </c>
    </row>
    <row r="150" spans="1:8" ht="12.75">
      <c r="A150" s="27"/>
      <c r="B150" s="32" t="s">
        <v>80</v>
      </c>
      <c r="C150" s="28" t="s">
        <v>74</v>
      </c>
      <c r="D150" s="28" t="s">
        <v>187</v>
      </c>
      <c r="E150" s="28"/>
      <c r="F150" s="28"/>
      <c r="G150" s="29">
        <f>G151+G157</f>
        <v>490462.9206</v>
      </c>
      <c r="H150" s="29">
        <f>H151+H157</f>
        <v>12326.204</v>
      </c>
    </row>
    <row r="151" spans="1:8" ht="30" customHeight="1">
      <c r="A151" s="27"/>
      <c r="B151" s="32" t="s">
        <v>237</v>
      </c>
      <c r="C151" s="28" t="s">
        <v>74</v>
      </c>
      <c r="D151" s="28" t="s">
        <v>187</v>
      </c>
      <c r="E151" s="26" t="s">
        <v>83</v>
      </c>
      <c r="F151" s="28"/>
      <c r="G151" s="29">
        <f>G152</f>
        <v>478636.7166</v>
      </c>
      <c r="H151" s="29">
        <f aca="true" t="shared" si="4" ref="G151:H153">H152</f>
        <v>500</v>
      </c>
    </row>
    <row r="152" spans="1:8" ht="25.5">
      <c r="A152" s="27"/>
      <c r="B152" s="34" t="s">
        <v>236</v>
      </c>
      <c r="C152" s="28" t="s">
        <v>74</v>
      </c>
      <c r="D152" s="28" t="s">
        <v>187</v>
      </c>
      <c r="E152" s="26" t="s">
        <v>84</v>
      </c>
      <c r="F152" s="28"/>
      <c r="G152" s="29">
        <f>G153+G155</f>
        <v>478636.7166</v>
      </c>
      <c r="H152" s="29">
        <f t="shared" si="4"/>
        <v>500</v>
      </c>
    </row>
    <row r="153" spans="1:8" ht="51">
      <c r="A153" s="27"/>
      <c r="B153" s="33" t="s">
        <v>85</v>
      </c>
      <c r="C153" s="26" t="s">
        <v>74</v>
      </c>
      <c r="D153" s="26" t="s">
        <v>187</v>
      </c>
      <c r="E153" s="26" t="s">
        <v>86</v>
      </c>
      <c r="F153" s="28"/>
      <c r="G153" s="29">
        <f t="shared" si="4"/>
        <v>500</v>
      </c>
      <c r="H153" s="29">
        <f t="shared" si="4"/>
        <v>500</v>
      </c>
    </row>
    <row r="154" spans="1:8" ht="12.75">
      <c r="A154" s="27"/>
      <c r="B154" s="34" t="s">
        <v>22</v>
      </c>
      <c r="C154" s="26" t="s">
        <v>74</v>
      </c>
      <c r="D154" s="26" t="s">
        <v>187</v>
      </c>
      <c r="E154" s="26" t="s">
        <v>86</v>
      </c>
      <c r="F154" s="28" t="s">
        <v>23</v>
      </c>
      <c r="G154" s="29">
        <f>'прил 4'!G109</f>
        <v>500</v>
      </c>
      <c r="H154" s="29">
        <f>'прил 4'!H109</f>
        <v>500</v>
      </c>
    </row>
    <row r="155" spans="1:8" ht="38.25">
      <c r="A155" s="27"/>
      <c r="B155" s="34" t="s">
        <v>374</v>
      </c>
      <c r="C155" s="26" t="s">
        <v>74</v>
      </c>
      <c r="D155" s="26" t="s">
        <v>187</v>
      </c>
      <c r="E155" s="26" t="s">
        <v>373</v>
      </c>
      <c r="F155" s="28"/>
      <c r="G155" s="29">
        <f>G156</f>
        <v>478136.7166</v>
      </c>
      <c r="H155" s="29">
        <f>H156</f>
        <v>0</v>
      </c>
    </row>
    <row r="156" spans="1:8" ht="12.75">
      <c r="A156" s="27"/>
      <c r="B156" s="34" t="s">
        <v>364</v>
      </c>
      <c r="C156" s="26" t="s">
        <v>74</v>
      </c>
      <c r="D156" s="26" t="s">
        <v>187</v>
      </c>
      <c r="E156" s="26" t="s">
        <v>370</v>
      </c>
      <c r="F156" s="28" t="s">
        <v>367</v>
      </c>
      <c r="G156" s="29">
        <v>478136.7166</v>
      </c>
      <c r="H156" s="29">
        <v>0</v>
      </c>
    </row>
    <row r="157" spans="1:8" ht="12.75">
      <c r="A157" s="27"/>
      <c r="B157" s="32" t="s">
        <v>82</v>
      </c>
      <c r="C157" s="28" t="s">
        <v>74</v>
      </c>
      <c r="D157" s="28" t="s">
        <v>187</v>
      </c>
      <c r="E157" s="26" t="s">
        <v>12</v>
      </c>
      <c r="F157" s="28"/>
      <c r="G157" s="29">
        <f>G158+G160</f>
        <v>11826.204</v>
      </c>
      <c r="H157" s="29">
        <f>H158+H160</f>
        <v>11826.204</v>
      </c>
    </row>
    <row r="158" spans="1:9" ht="25.5">
      <c r="A158" s="27"/>
      <c r="B158" s="32" t="s">
        <v>115</v>
      </c>
      <c r="C158" s="28" t="s">
        <v>74</v>
      </c>
      <c r="D158" s="28" t="s">
        <v>187</v>
      </c>
      <c r="E158" s="26" t="s">
        <v>116</v>
      </c>
      <c r="F158" s="28"/>
      <c r="G158" s="29">
        <f>G159</f>
        <v>10826.204</v>
      </c>
      <c r="H158" s="29">
        <f>H159</f>
        <v>10826.204</v>
      </c>
      <c r="I158" s="5"/>
    </row>
    <row r="159" spans="1:9" ht="12.75">
      <c r="A159" s="27"/>
      <c r="B159" s="32" t="s">
        <v>24</v>
      </c>
      <c r="C159" s="28" t="s">
        <v>74</v>
      </c>
      <c r="D159" s="28" t="s">
        <v>187</v>
      </c>
      <c r="E159" s="26" t="s">
        <v>116</v>
      </c>
      <c r="F159" s="28" t="s">
        <v>25</v>
      </c>
      <c r="G159" s="29">
        <f>'прил 4'!G112</f>
        <v>10826.204</v>
      </c>
      <c r="H159" s="29">
        <f>'прил 4'!H112</f>
        <v>10826.204</v>
      </c>
      <c r="I159" s="5"/>
    </row>
    <row r="160" spans="1:9" ht="38.25">
      <c r="A160" s="27"/>
      <c r="B160" s="41" t="s">
        <v>245</v>
      </c>
      <c r="C160" s="28" t="s">
        <v>74</v>
      </c>
      <c r="D160" s="28" t="s">
        <v>187</v>
      </c>
      <c r="E160" s="26" t="s">
        <v>246</v>
      </c>
      <c r="F160" s="28"/>
      <c r="G160" s="29">
        <f>G161</f>
        <v>1000</v>
      </c>
      <c r="H160" s="29">
        <f>H161</f>
        <v>1000</v>
      </c>
      <c r="I160" s="5"/>
    </row>
    <row r="161" spans="1:9" ht="12.75">
      <c r="A161" s="27"/>
      <c r="B161" s="32" t="s">
        <v>24</v>
      </c>
      <c r="C161" s="28" t="s">
        <v>74</v>
      </c>
      <c r="D161" s="28" t="s">
        <v>187</v>
      </c>
      <c r="E161" s="26" t="s">
        <v>246</v>
      </c>
      <c r="F161" s="28" t="s">
        <v>25</v>
      </c>
      <c r="G161" s="29">
        <f>'прил 4'!G114</f>
        <v>1000</v>
      </c>
      <c r="H161" s="29">
        <f>'прил 4'!H114</f>
        <v>1000</v>
      </c>
      <c r="I161" s="5"/>
    </row>
    <row r="162" spans="1:9" ht="12.75">
      <c r="A162" s="27"/>
      <c r="B162" s="32" t="s">
        <v>87</v>
      </c>
      <c r="C162" s="28" t="s">
        <v>74</v>
      </c>
      <c r="D162" s="28" t="s">
        <v>165</v>
      </c>
      <c r="E162" s="28"/>
      <c r="F162" s="28"/>
      <c r="G162" s="29">
        <f>G163+G174+G179</f>
        <v>193684.56727</v>
      </c>
      <c r="H162" s="29">
        <f>H163+H174+H179</f>
        <v>125871.05036</v>
      </c>
      <c r="I162" s="5"/>
    </row>
    <row r="163" spans="1:9" ht="25.5">
      <c r="A163" s="27"/>
      <c r="B163" s="32" t="s">
        <v>204</v>
      </c>
      <c r="C163" s="28" t="s">
        <v>74</v>
      </c>
      <c r="D163" s="36" t="s">
        <v>165</v>
      </c>
      <c r="E163" s="26" t="s">
        <v>71</v>
      </c>
      <c r="F163" s="28"/>
      <c r="G163" s="29">
        <f>G164+G170</f>
        <v>102029.08829</v>
      </c>
      <c r="H163" s="29">
        <f>H164+H170</f>
        <v>16661.18938</v>
      </c>
      <c r="I163" s="5"/>
    </row>
    <row r="164" spans="1:8" ht="12.75">
      <c r="A164" s="27"/>
      <c r="B164" s="32" t="s">
        <v>89</v>
      </c>
      <c r="C164" s="28" t="s">
        <v>74</v>
      </c>
      <c r="D164" s="36" t="s">
        <v>165</v>
      </c>
      <c r="E164" s="26" t="s">
        <v>90</v>
      </c>
      <c r="F164" s="28"/>
      <c r="G164" s="29">
        <f>G167+G165</f>
        <v>97114.60296</v>
      </c>
      <c r="H164" s="29">
        <f>H167+H165</f>
        <v>11746.70405</v>
      </c>
    </row>
    <row r="165" spans="1:8" ht="63.75">
      <c r="A165" s="27"/>
      <c r="B165" s="33" t="s">
        <v>362</v>
      </c>
      <c r="C165" s="28" t="s">
        <v>74</v>
      </c>
      <c r="D165" s="36" t="s">
        <v>165</v>
      </c>
      <c r="E165" s="26" t="s">
        <v>363</v>
      </c>
      <c r="F165" s="28"/>
      <c r="G165" s="29">
        <f>G166</f>
        <v>86476.11</v>
      </c>
      <c r="H165" s="29">
        <f>H166</f>
        <v>0</v>
      </c>
    </row>
    <row r="166" spans="1:8" ht="12.75">
      <c r="A166" s="27"/>
      <c r="B166" s="32" t="s">
        <v>22</v>
      </c>
      <c r="C166" s="28" t="s">
        <v>74</v>
      </c>
      <c r="D166" s="36" t="s">
        <v>165</v>
      </c>
      <c r="E166" s="26" t="s">
        <v>363</v>
      </c>
      <c r="F166" s="28" t="s">
        <v>23</v>
      </c>
      <c r="G166" s="29">
        <f>'прил 4'!G119</f>
        <v>86476.11</v>
      </c>
      <c r="H166" s="29">
        <f>'прил 4'!H119</f>
        <v>0</v>
      </c>
    </row>
    <row r="167" spans="1:8" ht="25.5">
      <c r="A167" s="27"/>
      <c r="B167" s="33" t="s">
        <v>342</v>
      </c>
      <c r="C167" s="28" t="s">
        <v>74</v>
      </c>
      <c r="D167" s="36" t="s">
        <v>165</v>
      </c>
      <c r="E167" s="26" t="s">
        <v>303</v>
      </c>
      <c r="F167" s="28"/>
      <c r="G167" s="29">
        <f>G169+G168</f>
        <v>10638.49296</v>
      </c>
      <c r="H167" s="29">
        <f>H169+H168</f>
        <v>11746.70405</v>
      </c>
    </row>
    <row r="168" spans="1:8" ht="12.75">
      <c r="A168" s="27"/>
      <c r="B168" s="33" t="s">
        <v>359</v>
      </c>
      <c r="C168" s="28" t="s">
        <v>74</v>
      </c>
      <c r="D168" s="36" t="s">
        <v>165</v>
      </c>
      <c r="E168" s="26" t="s">
        <v>303</v>
      </c>
      <c r="F168" s="28" t="s">
        <v>23</v>
      </c>
      <c r="G168" s="29">
        <f>'прил 4'!G121</f>
        <v>6869.3376</v>
      </c>
      <c r="H168" s="29">
        <f>'прил 4'!H121</f>
        <v>7977.5486900000005</v>
      </c>
    </row>
    <row r="169" spans="1:8" ht="12.75">
      <c r="A169" s="27"/>
      <c r="B169" s="32" t="s">
        <v>24</v>
      </c>
      <c r="C169" s="28" t="s">
        <v>74</v>
      </c>
      <c r="D169" s="28" t="s">
        <v>165</v>
      </c>
      <c r="E169" s="26" t="s">
        <v>303</v>
      </c>
      <c r="F169" s="28" t="s">
        <v>25</v>
      </c>
      <c r="G169" s="29">
        <f>'прил 4'!G125</f>
        <v>3769.15536</v>
      </c>
      <c r="H169" s="29">
        <f>'прил 4'!H125</f>
        <v>3769.1553599999997</v>
      </c>
    </row>
    <row r="170" spans="1:8" ht="12.75">
      <c r="A170" s="27"/>
      <c r="B170" s="33" t="s">
        <v>135</v>
      </c>
      <c r="C170" s="28" t="s">
        <v>74</v>
      </c>
      <c r="D170" s="28" t="s">
        <v>165</v>
      </c>
      <c r="E170" s="26" t="s">
        <v>72</v>
      </c>
      <c r="F170" s="28"/>
      <c r="G170" s="29">
        <f>G171</f>
        <v>4914.4853299999995</v>
      </c>
      <c r="H170" s="29">
        <f>H171</f>
        <v>4914.4853299999995</v>
      </c>
    </row>
    <row r="171" spans="1:8" ht="63.75">
      <c r="A171" s="27"/>
      <c r="B171" s="34" t="s">
        <v>270</v>
      </c>
      <c r="C171" s="28" t="s">
        <v>74</v>
      </c>
      <c r="D171" s="28" t="s">
        <v>165</v>
      </c>
      <c r="E171" s="26" t="s">
        <v>271</v>
      </c>
      <c r="F171" s="28"/>
      <c r="G171" s="29">
        <f>G172+G173</f>
        <v>4914.4853299999995</v>
      </c>
      <c r="H171" s="29">
        <f>H172+H173</f>
        <v>4914.4853299999995</v>
      </c>
    </row>
    <row r="172" spans="1:8" ht="12.75">
      <c r="A172" s="27"/>
      <c r="B172" s="32" t="s">
        <v>22</v>
      </c>
      <c r="C172" s="28" t="s">
        <v>74</v>
      </c>
      <c r="D172" s="28" t="s">
        <v>165</v>
      </c>
      <c r="E172" s="26" t="s">
        <v>271</v>
      </c>
      <c r="F172" s="28" t="s">
        <v>23</v>
      </c>
      <c r="G172" s="29">
        <f>'прил 4'!G131</f>
        <v>2389.7</v>
      </c>
      <c r="H172" s="29">
        <f>'прил 4'!H131</f>
        <v>2389.7</v>
      </c>
    </row>
    <row r="173" spans="1:8" ht="12.75">
      <c r="A173" s="27"/>
      <c r="B173" s="32" t="s">
        <v>65</v>
      </c>
      <c r="C173" s="28" t="s">
        <v>74</v>
      </c>
      <c r="D173" s="28" t="s">
        <v>165</v>
      </c>
      <c r="E173" s="26" t="s">
        <v>271</v>
      </c>
      <c r="F173" s="28" t="s">
        <v>66</v>
      </c>
      <c r="G173" s="29">
        <f>'прил 4'!G132</f>
        <v>2524.78533</v>
      </c>
      <c r="H173" s="29">
        <f>'прил 4'!H132</f>
        <v>2524.78533</v>
      </c>
    </row>
    <row r="174" spans="1:8" ht="25.5">
      <c r="A174" s="27"/>
      <c r="B174" s="34" t="s">
        <v>256</v>
      </c>
      <c r="C174" s="28" t="s">
        <v>74</v>
      </c>
      <c r="D174" s="28" t="s">
        <v>165</v>
      </c>
      <c r="E174" s="26" t="s">
        <v>235</v>
      </c>
      <c r="F174" s="28"/>
      <c r="G174" s="29">
        <f>G175+G177</f>
        <v>3069.47855</v>
      </c>
      <c r="H174" s="29">
        <f>H175+H177</f>
        <v>3069.47855</v>
      </c>
    </row>
    <row r="175" spans="1:8" ht="51">
      <c r="A175" s="27"/>
      <c r="B175" s="34" t="s">
        <v>283</v>
      </c>
      <c r="C175" s="28" t="s">
        <v>74</v>
      </c>
      <c r="D175" s="28" t="s">
        <v>165</v>
      </c>
      <c r="E175" s="26" t="s">
        <v>282</v>
      </c>
      <c r="F175" s="28"/>
      <c r="G175" s="29">
        <f>G176</f>
        <v>2790.43505</v>
      </c>
      <c r="H175" s="29">
        <f>H176</f>
        <v>2790.43505</v>
      </c>
    </row>
    <row r="176" spans="1:8" ht="12.75">
      <c r="A176" s="27"/>
      <c r="B176" s="34" t="s">
        <v>22</v>
      </c>
      <c r="C176" s="28" t="s">
        <v>74</v>
      </c>
      <c r="D176" s="28" t="s">
        <v>165</v>
      </c>
      <c r="E176" s="26" t="s">
        <v>282</v>
      </c>
      <c r="F176" s="28" t="s">
        <v>23</v>
      </c>
      <c r="G176" s="29">
        <f>'прил 4'!G135</f>
        <v>2790.43505</v>
      </c>
      <c r="H176" s="29">
        <f>'прил 4'!H135</f>
        <v>2790.43505</v>
      </c>
    </row>
    <row r="177" spans="1:8" ht="57.75" customHeight="1">
      <c r="A177" s="27"/>
      <c r="B177" s="34" t="s">
        <v>313</v>
      </c>
      <c r="C177" s="28" t="s">
        <v>74</v>
      </c>
      <c r="D177" s="28" t="s">
        <v>165</v>
      </c>
      <c r="E177" s="26" t="s">
        <v>310</v>
      </c>
      <c r="F177" s="28"/>
      <c r="G177" s="29">
        <f>G178</f>
        <v>279.04349999999977</v>
      </c>
      <c r="H177" s="29">
        <f>H178</f>
        <v>279.04349999999977</v>
      </c>
    </row>
    <row r="178" spans="1:8" ht="12.75">
      <c r="A178" s="27"/>
      <c r="B178" s="34" t="s">
        <v>22</v>
      </c>
      <c r="C178" s="28" t="s">
        <v>74</v>
      </c>
      <c r="D178" s="28" t="s">
        <v>165</v>
      </c>
      <c r="E178" s="26" t="s">
        <v>310</v>
      </c>
      <c r="F178" s="28" t="s">
        <v>23</v>
      </c>
      <c r="G178" s="29">
        <f>'прил 4'!G137</f>
        <v>279.04349999999977</v>
      </c>
      <c r="H178" s="29">
        <f>'прил 4'!H137</f>
        <v>279.04349999999977</v>
      </c>
    </row>
    <row r="179" spans="1:8" ht="12.75">
      <c r="A179" s="27"/>
      <c r="B179" s="32" t="s">
        <v>11</v>
      </c>
      <c r="C179" s="26" t="s">
        <v>74</v>
      </c>
      <c r="D179" s="26" t="s">
        <v>165</v>
      </c>
      <c r="E179" s="26" t="s">
        <v>12</v>
      </c>
      <c r="F179" s="28"/>
      <c r="G179" s="29">
        <f>G180+G182+G184+G186+G188</f>
        <v>88586.00043</v>
      </c>
      <c r="H179" s="29">
        <f>H180+H182+H184+H186+H188</f>
        <v>106140.38243</v>
      </c>
    </row>
    <row r="180" spans="1:8" ht="12.75">
      <c r="A180" s="27"/>
      <c r="B180" s="32" t="s">
        <v>257</v>
      </c>
      <c r="C180" s="26" t="s">
        <v>74</v>
      </c>
      <c r="D180" s="26" t="s">
        <v>165</v>
      </c>
      <c r="E180" s="26" t="s">
        <v>93</v>
      </c>
      <c r="F180" s="28"/>
      <c r="G180" s="29">
        <f>G181</f>
        <v>15942.86672</v>
      </c>
      <c r="H180" s="29">
        <f>H181</f>
        <v>16482.03172</v>
      </c>
    </row>
    <row r="181" spans="1:8" ht="12.75">
      <c r="A181" s="27"/>
      <c r="B181" s="32" t="s">
        <v>22</v>
      </c>
      <c r="C181" s="26" t="s">
        <v>74</v>
      </c>
      <c r="D181" s="26" t="s">
        <v>165</v>
      </c>
      <c r="E181" s="26" t="s">
        <v>93</v>
      </c>
      <c r="F181" s="28" t="s">
        <v>23</v>
      </c>
      <c r="G181" s="29">
        <f>'прил 4'!G140</f>
        <v>15942.86672</v>
      </c>
      <c r="H181" s="29">
        <f>'прил 4'!H140</f>
        <v>16482.03172</v>
      </c>
    </row>
    <row r="182" spans="1:8" ht="12.75">
      <c r="A182" s="27"/>
      <c r="B182" s="32" t="s">
        <v>94</v>
      </c>
      <c r="C182" s="26" t="s">
        <v>74</v>
      </c>
      <c r="D182" s="26" t="s">
        <v>165</v>
      </c>
      <c r="E182" s="26" t="s">
        <v>95</v>
      </c>
      <c r="F182" s="28"/>
      <c r="G182" s="29">
        <f>G183</f>
        <v>3507.21491</v>
      </c>
      <c r="H182" s="29">
        <f>H183</f>
        <v>3507.21491</v>
      </c>
    </row>
    <row r="183" spans="1:8" ht="12.75">
      <c r="A183" s="27"/>
      <c r="B183" s="32" t="s">
        <v>22</v>
      </c>
      <c r="C183" s="26" t="s">
        <v>74</v>
      </c>
      <c r="D183" s="26" t="s">
        <v>165</v>
      </c>
      <c r="E183" s="26" t="s">
        <v>95</v>
      </c>
      <c r="F183" s="28" t="s">
        <v>23</v>
      </c>
      <c r="G183" s="29">
        <f>'прил 4'!G143</f>
        <v>3507.21491</v>
      </c>
      <c r="H183" s="29">
        <f>'прил 4'!H143</f>
        <v>3507.21491</v>
      </c>
    </row>
    <row r="184" spans="1:8" ht="12.75">
      <c r="A184" s="27"/>
      <c r="B184" s="32" t="s">
        <v>96</v>
      </c>
      <c r="C184" s="26" t="s">
        <v>74</v>
      </c>
      <c r="D184" s="26" t="s">
        <v>165</v>
      </c>
      <c r="E184" s="26" t="s">
        <v>97</v>
      </c>
      <c r="F184" s="28"/>
      <c r="G184" s="29">
        <f>G185</f>
        <v>792.233</v>
      </c>
      <c r="H184" s="29">
        <f>H185</f>
        <v>807.45</v>
      </c>
    </row>
    <row r="185" spans="1:8" ht="12.75">
      <c r="A185" s="27"/>
      <c r="B185" s="32" t="s">
        <v>22</v>
      </c>
      <c r="C185" s="26" t="s">
        <v>74</v>
      </c>
      <c r="D185" s="26" t="s">
        <v>165</v>
      </c>
      <c r="E185" s="26" t="s">
        <v>97</v>
      </c>
      <c r="F185" s="28" t="s">
        <v>23</v>
      </c>
      <c r="G185" s="29">
        <f>'прил 4'!G145</f>
        <v>792.233</v>
      </c>
      <c r="H185" s="29">
        <f>'прил 4'!H145</f>
        <v>807.45</v>
      </c>
    </row>
    <row r="186" spans="1:8" ht="12.75">
      <c r="A186" s="27"/>
      <c r="B186" s="32" t="s">
        <v>98</v>
      </c>
      <c r="C186" s="26" t="s">
        <v>74</v>
      </c>
      <c r="D186" s="26" t="s">
        <v>165</v>
      </c>
      <c r="E186" s="26" t="s">
        <v>99</v>
      </c>
      <c r="F186" s="28"/>
      <c r="G186" s="29">
        <f>G187</f>
        <v>255.8034</v>
      </c>
      <c r="H186" s="29">
        <f>H187</f>
        <v>255.8034</v>
      </c>
    </row>
    <row r="187" spans="1:8" ht="12.75">
      <c r="A187" s="27"/>
      <c r="B187" s="32" t="s">
        <v>22</v>
      </c>
      <c r="C187" s="26" t="s">
        <v>74</v>
      </c>
      <c r="D187" s="26" t="s">
        <v>165</v>
      </c>
      <c r="E187" s="26" t="s">
        <v>99</v>
      </c>
      <c r="F187" s="28" t="s">
        <v>23</v>
      </c>
      <c r="G187" s="29">
        <f>'прил 4'!G147</f>
        <v>255.8034</v>
      </c>
      <c r="H187" s="29">
        <f>'прил 4'!H147</f>
        <v>255.8034</v>
      </c>
    </row>
    <row r="188" spans="1:8" ht="25.5">
      <c r="A188" s="27"/>
      <c r="B188" s="32" t="s">
        <v>91</v>
      </c>
      <c r="C188" s="26" t="s">
        <v>74</v>
      </c>
      <c r="D188" s="26" t="s">
        <v>165</v>
      </c>
      <c r="E188" s="26" t="s">
        <v>92</v>
      </c>
      <c r="F188" s="28"/>
      <c r="G188" s="29">
        <f>G189</f>
        <v>68087.8824</v>
      </c>
      <c r="H188" s="29">
        <f>H189</f>
        <v>85087.8824</v>
      </c>
    </row>
    <row r="189" spans="1:8" ht="12.75">
      <c r="A189" s="27"/>
      <c r="B189" s="32" t="s">
        <v>65</v>
      </c>
      <c r="C189" s="26" t="s">
        <v>74</v>
      </c>
      <c r="D189" s="26" t="s">
        <v>165</v>
      </c>
      <c r="E189" s="26" t="s">
        <v>92</v>
      </c>
      <c r="F189" s="28" t="s">
        <v>66</v>
      </c>
      <c r="G189" s="29">
        <f>'прил 4'!G149</f>
        <v>68087.8824</v>
      </c>
      <c r="H189" s="29">
        <f>'прил 4'!H149</f>
        <v>85087.8824</v>
      </c>
    </row>
    <row r="190" spans="1:8" ht="12.75">
      <c r="A190" s="27"/>
      <c r="B190" s="32" t="s">
        <v>100</v>
      </c>
      <c r="C190" s="26" t="s">
        <v>74</v>
      </c>
      <c r="D190" s="26" t="s">
        <v>74</v>
      </c>
      <c r="E190" s="26"/>
      <c r="F190" s="28"/>
      <c r="G190" s="29">
        <f>G191+G199</f>
        <v>41656.84248</v>
      </c>
      <c r="H190" s="29">
        <f>H191+H199</f>
        <v>42580.84948</v>
      </c>
    </row>
    <row r="191" spans="1:8" ht="38.25">
      <c r="A191" s="27"/>
      <c r="B191" s="32" t="s">
        <v>240</v>
      </c>
      <c r="C191" s="26" t="s">
        <v>74</v>
      </c>
      <c r="D191" s="26" t="s">
        <v>74</v>
      </c>
      <c r="E191" s="26" t="s">
        <v>83</v>
      </c>
      <c r="F191" s="28"/>
      <c r="G191" s="29">
        <f>G192</f>
        <v>13651.604000000001</v>
      </c>
      <c r="H191" s="29">
        <f>H192</f>
        <v>13651.604000000001</v>
      </c>
    </row>
    <row r="192" spans="1:8" ht="25.5">
      <c r="A192" s="27"/>
      <c r="B192" s="32" t="s">
        <v>236</v>
      </c>
      <c r="C192" s="26" t="s">
        <v>74</v>
      </c>
      <c r="D192" s="26" t="s">
        <v>74</v>
      </c>
      <c r="E192" s="26" t="s">
        <v>84</v>
      </c>
      <c r="F192" s="28"/>
      <c r="G192" s="29">
        <f>G193+G195+G197</f>
        <v>13651.604000000001</v>
      </c>
      <c r="H192" s="29">
        <f>H193+H195+H197</f>
        <v>13651.604000000001</v>
      </c>
    </row>
    <row r="193" spans="1:8" ht="38.25">
      <c r="A193" s="27"/>
      <c r="B193" s="34" t="s">
        <v>242</v>
      </c>
      <c r="C193" s="26" t="s">
        <v>74</v>
      </c>
      <c r="D193" s="26" t="s">
        <v>74</v>
      </c>
      <c r="E193" s="26" t="s">
        <v>241</v>
      </c>
      <c r="F193" s="28"/>
      <c r="G193" s="29">
        <f>G194</f>
        <v>13070.2</v>
      </c>
      <c r="H193" s="29">
        <f>H194</f>
        <v>13070.2</v>
      </c>
    </row>
    <row r="194" spans="1:8" ht="12.75">
      <c r="A194" s="27"/>
      <c r="B194" s="32" t="s">
        <v>22</v>
      </c>
      <c r="C194" s="26" t="s">
        <v>74</v>
      </c>
      <c r="D194" s="26" t="s">
        <v>74</v>
      </c>
      <c r="E194" s="26" t="s">
        <v>241</v>
      </c>
      <c r="F194" s="28" t="s">
        <v>23</v>
      </c>
      <c r="G194" s="29">
        <f>'прил 4'!G154</f>
        <v>13070.2</v>
      </c>
      <c r="H194" s="29">
        <f>'прил 4'!H154</f>
        <v>13070.2</v>
      </c>
    </row>
    <row r="195" spans="1:8" ht="38.25">
      <c r="A195" s="27"/>
      <c r="B195" s="34" t="s">
        <v>102</v>
      </c>
      <c r="C195" s="26" t="s">
        <v>74</v>
      </c>
      <c r="D195" s="26" t="s">
        <v>74</v>
      </c>
      <c r="E195" s="26" t="s">
        <v>311</v>
      </c>
      <c r="F195" s="28"/>
      <c r="G195" s="29">
        <f>G196</f>
        <v>361.404</v>
      </c>
      <c r="H195" s="29">
        <f>H196</f>
        <v>361.404</v>
      </c>
    </row>
    <row r="196" spans="1:8" ht="12.75">
      <c r="A196" s="27"/>
      <c r="B196" s="32" t="s">
        <v>22</v>
      </c>
      <c r="C196" s="26" t="s">
        <v>74</v>
      </c>
      <c r="D196" s="26" t="s">
        <v>74</v>
      </c>
      <c r="E196" s="26" t="s">
        <v>311</v>
      </c>
      <c r="F196" s="28" t="s">
        <v>23</v>
      </c>
      <c r="G196" s="29">
        <f>'прил 4'!G156</f>
        <v>361.404</v>
      </c>
      <c r="H196" s="29">
        <f>'прил 4'!H156</f>
        <v>361.404</v>
      </c>
    </row>
    <row r="197" spans="1:8" ht="76.5">
      <c r="A197" s="27"/>
      <c r="B197" s="34" t="s">
        <v>103</v>
      </c>
      <c r="C197" s="26" t="s">
        <v>74</v>
      </c>
      <c r="D197" s="26" t="s">
        <v>74</v>
      </c>
      <c r="E197" s="26" t="s">
        <v>243</v>
      </c>
      <c r="F197" s="43"/>
      <c r="G197" s="29">
        <f>G198</f>
        <v>220</v>
      </c>
      <c r="H197" s="29">
        <f>H198</f>
        <v>220</v>
      </c>
    </row>
    <row r="198" spans="1:8" ht="12.75">
      <c r="A198" s="27"/>
      <c r="B198" s="32" t="s">
        <v>24</v>
      </c>
      <c r="C198" s="26" t="s">
        <v>74</v>
      </c>
      <c r="D198" s="26" t="s">
        <v>74</v>
      </c>
      <c r="E198" s="26" t="s">
        <v>243</v>
      </c>
      <c r="F198" s="43" t="s">
        <v>25</v>
      </c>
      <c r="G198" s="29">
        <f>'прил 4'!G158</f>
        <v>220</v>
      </c>
      <c r="H198" s="29">
        <f>'прил 4'!H158</f>
        <v>220</v>
      </c>
    </row>
    <row r="199" spans="1:8" ht="12.75">
      <c r="A199" s="27"/>
      <c r="B199" s="34" t="s">
        <v>193</v>
      </c>
      <c r="C199" s="26" t="s">
        <v>74</v>
      </c>
      <c r="D199" s="26" t="s">
        <v>74</v>
      </c>
      <c r="E199" s="26" t="s">
        <v>12</v>
      </c>
      <c r="F199" s="28"/>
      <c r="G199" s="29">
        <f>G200+G204</f>
        <v>28005.23848</v>
      </c>
      <c r="H199" s="29">
        <f>H200+H204</f>
        <v>28929.245479999998</v>
      </c>
    </row>
    <row r="200" spans="1:8" ht="25.5">
      <c r="A200" s="27"/>
      <c r="B200" s="34" t="s">
        <v>20</v>
      </c>
      <c r="C200" s="26" t="s">
        <v>74</v>
      </c>
      <c r="D200" s="26" t="s">
        <v>74</v>
      </c>
      <c r="E200" s="26" t="s">
        <v>21</v>
      </c>
      <c r="F200" s="28"/>
      <c r="G200" s="29">
        <f>G201+G202+G203</f>
        <v>16880.18561</v>
      </c>
      <c r="H200" s="29">
        <f>H201+H202+H203</f>
        <v>17611.11361</v>
      </c>
    </row>
    <row r="201" spans="1:8" ht="38.25">
      <c r="A201" s="27"/>
      <c r="B201" s="32" t="s">
        <v>15</v>
      </c>
      <c r="C201" s="26" t="s">
        <v>74</v>
      </c>
      <c r="D201" s="26" t="s">
        <v>74</v>
      </c>
      <c r="E201" s="26" t="s">
        <v>21</v>
      </c>
      <c r="F201" s="28" t="s">
        <v>16</v>
      </c>
      <c r="G201" s="29">
        <f>'прил 4'!G161</f>
        <v>16168.4042</v>
      </c>
      <c r="H201" s="29">
        <f>'прил 4'!H161</f>
        <v>16899.3322</v>
      </c>
    </row>
    <row r="202" spans="1:8" ht="12.75">
      <c r="A202" s="27"/>
      <c r="B202" s="32" t="s">
        <v>22</v>
      </c>
      <c r="C202" s="26" t="s">
        <v>74</v>
      </c>
      <c r="D202" s="26" t="s">
        <v>74</v>
      </c>
      <c r="E202" s="26" t="s">
        <v>21</v>
      </c>
      <c r="F202" s="28" t="s">
        <v>23</v>
      </c>
      <c r="G202" s="29">
        <f>'прил 4'!G162</f>
        <v>448.229</v>
      </c>
      <c r="H202" s="29">
        <f>'прил 4'!H162</f>
        <v>448.229</v>
      </c>
    </row>
    <row r="203" spans="1:8" ht="12.75">
      <c r="A203" s="27"/>
      <c r="B203" s="32" t="s">
        <v>24</v>
      </c>
      <c r="C203" s="26" t="s">
        <v>74</v>
      </c>
      <c r="D203" s="26" t="s">
        <v>74</v>
      </c>
      <c r="E203" s="26" t="s">
        <v>21</v>
      </c>
      <c r="F203" s="28" t="s">
        <v>25</v>
      </c>
      <c r="G203" s="29">
        <f>'прил 4'!G163</f>
        <v>263.55241</v>
      </c>
      <c r="H203" s="29">
        <f>'прил 4'!H163</f>
        <v>263.55241</v>
      </c>
    </row>
    <row r="204" spans="1:8" ht="38.25">
      <c r="A204" s="27"/>
      <c r="B204" s="42" t="s">
        <v>108</v>
      </c>
      <c r="C204" s="26" t="s">
        <v>74</v>
      </c>
      <c r="D204" s="26" t="s">
        <v>74</v>
      </c>
      <c r="E204" s="26" t="s">
        <v>109</v>
      </c>
      <c r="F204" s="43"/>
      <c r="G204" s="29">
        <f>SUM(G205:G207)</f>
        <v>11125.05287</v>
      </c>
      <c r="H204" s="29">
        <f>SUM(H205:H207)</f>
        <v>11318.13187</v>
      </c>
    </row>
    <row r="205" spans="1:8" ht="38.25">
      <c r="A205" s="27"/>
      <c r="B205" s="32" t="s">
        <v>15</v>
      </c>
      <c r="C205" s="26" t="s">
        <v>74</v>
      </c>
      <c r="D205" s="26" t="s">
        <v>74</v>
      </c>
      <c r="E205" s="26" t="s">
        <v>109</v>
      </c>
      <c r="F205" s="43" t="s">
        <v>16</v>
      </c>
      <c r="G205" s="29">
        <f>'прил 4'!G165</f>
        <v>10500.29287</v>
      </c>
      <c r="H205" s="29">
        <f>'прил 4'!H165</f>
        <v>10689.87687</v>
      </c>
    </row>
    <row r="206" spans="1:8" ht="12.75">
      <c r="A206" s="27"/>
      <c r="B206" s="32" t="s">
        <v>22</v>
      </c>
      <c r="C206" s="26" t="s">
        <v>74</v>
      </c>
      <c r="D206" s="26" t="s">
        <v>74</v>
      </c>
      <c r="E206" s="26" t="s">
        <v>109</v>
      </c>
      <c r="F206" s="43" t="s">
        <v>23</v>
      </c>
      <c r="G206" s="29">
        <f>'прил 4'!G166</f>
        <v>619.76</v>
      </c>
      <c r="H206" s="29">
        <f>'прил 4'!H166</f>
        <v>623.255</v>
      </c>
    </row>
    <row r="207" spans="1:8" ht="12.75">
      <c r="A207" s="27"/>
      <c r="B207" s="32" t="s">
        <v>24</v>
      </c>
      <c r="C207" s="26" t="s">
        <v>74</v>
      </c>
      <c r="D207" s="26" t="s">
        <v>74</v>
      </c>
      <c r="E207" s="26" t="s">
        <v>109</v>
      </c>
      <c r="F207" s="43" t="s">
        <v>25</v>
      </c>
      <c r="G207" s="29">
        <f>'прил 4'!G167</f>
        <v>5</v>
      </c>
      <c r="H207" s="29">
        <f>'прил 4'!H167</f>
        <v>5</v>
      </c>
    </row>
    <row r="208" spans="1:8" ht="12.75">
      <c r="A208" s="18">
        <v>5</v>
      </c>
      <c r="B208" s="37" t="s">
        <v>290</v>
      </c>
      <c r="C208" s="20" t="s">
        <v>190</v>
      </c>
      <c r="D208" s="20"/>
      <c r="E208" s="20"/>
      <c r="F208" s="20"/>
      <c r="G208" s="21">
        <f>G209</f>
        <v>2136.76276</v>
      </c>
      <c r="H208" s="21">
        <f>H209</f>
        <v>870.88889</v>
      </c>
    </row>
    <row r="209" spans="1:8" ht="12.75">
      <c r="A209" s="27"/>
      <c r="B209" s="135" t="s">
        <v>287</v>
      </c>
      <c r="C209" s="26" t="s">
        <v>190</v>
      </c>
      <c r="D209" s="26" t="s">
        <v>74</v>
      </c>
      <c r="E209" s="26"/>
      <c r="F209" s="136"/>
      <c r="G209" s="29">
        <f>G210+G211</f>
        <v>2136.76276</v>
      </c>
      <c r="H209" s="29">
        <f>H210+H211</f>
        <v>870.88889</v>
      </c>
    </row>
    <row r="210" spans="1:8" ht="25.5">
      <c r="A210" s="27"/>
      <c r="B210" s="135" t="s">
        <v>288</v>
      </c>
      <c r="C210" s="26" t="s">
        <v>190</v>
      </c>
      <c r="D210" s="26" t="s">
        <v>74</v>
      </c>
      <c r="E210" s="26" t="s">
        <v>285</v>
      </c>
      <c r="F210" s="136"/>
      <c r="G210" s="29">
        <f>G218</f>
        <v>150</v>
      </c>
      <c r="H210" s="29">
        <f>H218</f>
        <v>69.08889</v>
      </c>
    </row>
    <row r="211" spans="1:8" ht="25.5">
      <c r="A211" s="27"/>
      <c r="B211" s="32" t="s">
        <v>320</v>
      </c>
      <c r="C211" s="26" t="s">
        <v>190</v>
      </c>
      <c r="D211" s="26" t="s">
        <v>74</v>
      </c>
      <c r="E211" s="26" t="s">
        <v>321</v>
      </c>
      <c r="F211" s="136"/>
      <c r="G211" s="29">
        <f>G212+G214+G216</f>
        <v>1986.76276</v>
      </c>
      <c r="H211" s="29">
        <f>H212+H214+H216</f>
        <v>801.8</v>
      </c>
    </row>
    <row r="212" spans="1:8" ht="76.5">
      <c r="A212" s="27"/>
      <c r="B212" s="33" t="s">
        <v>322</v>
      </c>
      <c r="C212" s="26" t="s">
        <v>190</v>
      </c>
      <c r="D212" s="26" t="s">
        <v>74</v>
      </c>
      <c r="E212" s="26" t="s">
        <v>323</v>
      </c>
      <c r="F212" s="136"/>
      <c r="G212" s="29">
        <f>G213</f>
        <v>800</v>
      </c>
      <c r="H212" s="29">
        <f>H213</f>
        <v>800</v>
      </c>
    </row>
    <row r="213" spans="1:8" ht="12.75">
      <c r="A213" s="27"/>
      <c r="B213" s="32" t="s">
        <v>65</v>
      </c>
      <c r="C213" s="26" t="s">
        <v>190</v>
      </c>
      <c r="D213" s="26" t="s">
        <v>74</v>
      </c>
      <c r="E213" s="26" t="s">
        <v>323</v>
      </c>
      <c r="F213" s="136" t="s">
        <v>66</v>
      </c>
      <c r="G213" s="29">
        <f>'прил 4'!G173</f>
        <v>800</v>
      </c>
      <c r="H213" s="29">
        <f>'прил 4'!H173</f>
        <v>800</v>
      </c>
    </row>
    <row r="214" spans="1:8" ht="75" customHeight="1">
      <c r="A214" s="27"/>
      <c r="B214" s="33" t="s">
        <v>346</v>
      </c>
      <c r="C214" s="26" t="s">
        <v>190</v>
      </c>
      <c r="D214" s="26" t="s">
        <v>74</v>
      </c>
      <c r="E214" s="26" t="s">
        <v>345</v>
      </c>
      <c r="F214" s="136"/>
      <c r="G214" s="29">
        <f>G215</f>
        <v>244.64464</v>
      </c>
      <c r="H214" s="29">
        <f>H215</f>
        <v>0.9</v>
      </c>
    </row>
    <row r="215" spans="1:8" ht="12.75">
      <c r="A215" s="27"/>
      <c r="B215" s="32" t="s">
        <v>65</v>
      </c>
      <c r="C215" s="26" t="s">
        <v>190</v>
      </c>
      <c r="D215" s="26" t="s">
        <v>74</v>
      </c>
      <c r="E215" s="26" t="s">
        <v>345</v>
      </c>
      <c r="F215" s="136" t="s">
        <v>66</v>
      </c>
      <c r="G215" s="29">
        <f>'прил 4'!G175</f>
        <v>244.64464</v>
      </c>
      <c r="H215" s="29">
        <f>'прил 4'!H175</f>
        <v>0.9</v>
      </c>
    </row>
    <row r="216" spans="1:8" ht="60.75" customHeight="1">
      <c r="A216" s="27"/>
      <c r="B216" s="33" t="s">
        <v>347</v>
      </c>
      <c r="C216" s="26" t="s">
        <v>190</v>
      </c>
      <c r="D216" s="26" t="s">
        <v>74</v>
      </c>
      <c r="E216" s="26" t="s">
        <v>348</v>
      </c>
      <c r="F216" s="136"/>
      <c r="G216" s="29">
        <f>G217</f>
        <v>942.1181200000001</v>
      </c>
      <c r="H216" s="29">
        <f>H217</f>
        <v>0.9</v>
      </c>
    </row>
    <row r="217" spans="1:8" ht="12.75">
      <c r="A217" s="27"/>
      <c r="B217" s="32" t="s">
        <v>65</v>
      </c>
      <c r="C217" s="26" t="s">
        <v>190</v>
      </c>
      <c r="D217" s="26" t="s">
        <v>74</v>
      </c>
      <c r="E217" s="26" t="s">
        <v>348</v>
      </c>
      <c r="F217" s="136" t="s">
        <v>66</v>
      </c>
      <c r="G217" s="29">
        <f>'прил 4'!G177</f>
        <v>942.1181200000001</v>
      </c>
      <c r="H217" s="29">
        <f>'прил 4'!H177</f>
        <v>0.9</v>
      </c>
    </row>
    <row r="218" spans="1:8" ht="25.5">
      <c r="A218" s="27"/>
      <c r="B218" s="135" t="s">
        <v>289</v>
      </c>
      <c r="C218" s="26" t="s">
        <v>190</v>
      </c>
      <c r="D218" s="26" t="s">
        <v>74</v>
      </c>
      <c r="E218" s="26" t="s">
        <v>286</v>
      </c>
      <c r="F218" s="136"/>
      <c r="G218" s="29">
        <f>G219</f>
        <v>150</v>
      </c>
      <c r="H218" s="29">
        <f>H219</f>
        <v>69.08889</v>
      </c>
    </row>
    <row r="219" spans="1:8" ht="55.5" customHeight="1">
      <c r="A219" s="27"/>
      <c r="B219" s="135" t="s">
        <v>350</v>
      </c>
      <c r="C219" s="26" t="s">
        <v>190</v>
      </c>
      <c r="D219" s="26" t="s">
        <v>74</v>
      </c>
      <c r="E219" s="26" t="s">
        <v>349</v>
      </c>
      <c r="F219" s="136"/>
      <c r="G219" s="29">
        <f>G220</f>
        <v>150</v>
      </c>
      <c r="H219" s="29">
        <f>H220</f>
        <v>69.08889</v>
      </c>
    </row>
    <row r="220" spans="1:8" ht="12.75">
      <c r="A220" s="27"/>
      <c r="B220" s="135" t="s">
        <v>22</v>
      </c>
      <c r="C220" s="26" t="s">
        <v>190</v>
      </c>
      <c r="D220" s="26" t="s">
        <v>74</v>
      </c>
      <c r="E220" s="26" t="s">
        <v>349</v>
      </c>
      <c r="F220" s="136" t="s">
        <v>23</v>
      </c>
      <c r="G220" s="29">
        <f>'прил 4'!G180</f>
        <v>150</v>
      </c>
      <c r="H220" s="29">
        <f>'прил 4'!H180</f>
        <v>69.08889</v>
      </c>
    </row>
    <row r="221" spans="1:8" s="4" customFormat="1" ht="12.75">
      <c r="A221" s="18">
        <v>6</v>
      </c>
      <c r="B221" s="37" t="s">
        <v>138</v>
      </c>
      <c r="C221" s="20" t="s">
        <v>139</v>
      </c>
      <c r="D221" s="20"/>
      <c r="E221" s="20"/>
      <c r="F221" s="20"/>
      <c r="G221" s="21">
        <f>G222</f>
        <v>120</v>
      </c>
      <c r="H221" s="21">
        <f>H222</f>
        <v>120</v>
      </c>
    </row>
    <row r="222" spans="1:8" ht="12.75">
      <c r="A222" s="27"/>
      <c r="B222" s="32" t="s">
        <v>266</v>
      </c>
      <c r="C222" s="26" t="s">
        <v>139</v>
      </c>
      <c r="D222" s="26" t="s">
        <v>139</v>
      </c>
      <c r="E222" s="26"/>
      <c r="F222" s="28"/>
      <c r="G222" s="29">
        <f>G223</f>
        <v>120</v>
      </c>
      <c r="H222" s="29">
        <f>H223</f>
        <v>120</v>
      </c>
    </row>
    <row r="223" spans="1:8" ht="25.5">
      <c r="A223" s="27"/>
      <c r="B223" s="134" t="s">
        <v>205</v>
      </c>
      <c r="C223" s="26" t="s">
        <v>139</v>
      </c>
      <c r="D223" s="26" t="s">
        <v>139</v>
      </c>
      <c r="E223" s="133" t="s">
        <v>141</v>
      </c>
      <c r="F223" s="136"/>
      <c r="G223" s="29">
        <f>G224+G227</f>
        <v>120</v>
      </c>
      <c r="H223" s="29">
        <f>H224+H227</f>
        <v>120</v>
      </c>
    </row>
    <row r="224" spans="1:8" ht="12.75">
      <c r="A224" s="27"/>
      <c r="B224" s="134" t="s">
        <v>209</v>
      </c>
      <c r="C224" s="26" t="s">
        <v>139</v>
      </c>
      <c r="D224" s="26" t="s">
        <v>139</v>
      </c>
      <c r="E224" s="133" t="s">
        <v>208</v>
      </c>
      <c r="F224" s="136"/>
      <c r="G224" s="29">
        <f>G225</f>
        <v>60</v>
      </c>
      <c r="H224" s="29">
        <f>H225</f>
        <v>60</v>
      </c>
    </row>
    <row r="225" spans="1:8" ht="51">
      <c r="A225" s="27"/>
      <c r="B225" s="135" t="s">
        <v>142</v>
      </c>
      <c r="C225" s="26" t="s">
        <v>139</v>
      </c>
      <c r="D225" s="26" t="s">
        <v>139</v>
      </c>
      <c r="E225" s="133" t="s">
        <v>210</v>
      </c>
      <c r="F225" s="136"/>
      <c r="G225" s="29">
        <f>G226</f>
        <v>60</v>
      </c>
      <c r="H225" s="29">
        <f>H226</f>
        <v>60</v>
      </c>
    </row>
    <row r="226" spans="1:8" ht="12.75">
      <c r="A226" s="27"/>
      <c r="B226" s="134" t="s">
        <v>22</v>
      </c>
      <c r="C226" s="26" t="s">
        <v>139</v>
      </c>
      <c r="D226" s="26" t="s">
        <v>139</v>
      </c>
      <c r="E226" s="133" t="s">
        <v>210</v>
      </c>
      <c r="F226" s="136" t="s">
        <v>23</v>
      </c>
      <c r="G226" s="29">
        <f>'прил 4'!G269</f>
        <v>60</v>
      </c>
      <c r="H226" s="29">
        <f>'прил 4'!H269</f>
        <v>60</v>
      </c>
    </row>
    <row r="227" spans="1:8" ht="38.25">
      <c r="A227" s="27"/>
      <c r="B227" s="135" t="s">
        <v>143</v>
      </c>
      <c r="C227" s="26" t="s">
        <v>139</v>
      </c>
      <c r="D227" s="26" t="s">
        <v>139</v>
      </c>
      <c r="E227" s="133" t="s">
        <v>211</v>
      </c>
      <c r="F227" s="136"/>
      <c r="G227" s="29">
        <f>G228</f>
        <v>60</v>
      </c>
      <c r="H227" s="29">
        <f>H228</f>
        <v>60</v>
      </c>
    </row>
    <row r="228" spans="1:8" ht="12.75">
      <c r="A228" s="27"/>
      <c r="B228" s="134" t="s">
        <v>22</v>
      </c>
      <c r="C228" s="26" t="s">
        <v>139</v>
      </c>
      <c r="D228" s="26" t="s">
        <v>139</v>
      </c>
      <c r="E228" s="133" t="s">
        <v>211</v>
      </c>
      <c r="F228" s="136" t="s">
        <v>23</v>
      </c>
      <c r="G228" s="29">
        <f>'прил 4'!G271</f>
        <v>60</v>
      </c>
      <c r="H228" s="29">
        <f>'прил 4'!H271</f>
        <v>60</v>
      </c>
    </row>
    <row r="229" spans="1:8" s="4" customFormat="1" ht="12.75">
      <c r="A229" s="18">
        <v>7</v>
      </c>
      <c r="B229" s="19" t="s">
        <v>145</v>
      </c>
      <c r="C229" s="20" t="s">
        <v>146</v>
      </c>
      <c r="D229" s="20"/>
      <c r="E229" s="20"/>
      <c r="F229" s="20"/>
      <c r="G229" s="21">
        <f>G230+G238</f>
        <v>29412.28329</v>
      </c>
      <c r="H229" s="21">
        <f>H230+H238</f>
        <v>35715.48691</v>
      </c>
    </row>
    <row r="230" spans="1:8" ht="12.75">
      <c r="A230" s="27"/>
      <c r="B230" s="32" t="s">
        <v>147</v>
      </c>
      <c r="C230" s="26" t="s">
        <v>146</v>
      </c>
      <c r="D230" s="26" t="s">
        <v>8</v>
      </c>
      <c r="E230" s="26"/>
      <c r="F230" s="26"/>
      <c r="G230" s="29">
        <f>G235+G231</f>
        <v>29212.28329</v>
      </c>
      <c r="H230" s="29">
        <f>H235+H231</f>
        <v>35415.48691</v>
      </c>
    </row>
    <row r="231" spans="1:8" ht="12.75">
      <c r="A231" s="27"/>
      <c r="B231" s="134" t="s">
        <v>214</v>
      </c>
      <c r="C231" s="26" t="s">
        <v>146</v>
      </c>
      <c r="D231" s="26" t="s">
        <v>8</v>
      </c>
      <c r="E231" s="133" t="s">
        <v>151</v>
      </c>
      <c r="F231" s="26"/>
      <c r="G231" s="29">
        <f aca="true" t="shared" si="5" ref="G231:H233">G232</f>
        <v>400</v>
      </c>
      <c r="H231" s="29">
        <f t="shared" si="5"/>
        <v>400</v>
      </c>
    </row>
    <row r="232" spans="1:8" ht="12.75">
      <c r="A232" s="27"/>
      <c r="B232" s="134" t="s">
        <v>215</v>
      </c>
      <c r="C232" s="26" t="s">
        <v>146</v>
      </c>
      <c r="D232" s="26" t="s">
        <v>8</v>
      </c>
      <c r="E232" s="133" t="s">
        <v>216</v>
      </c>
      <c r="F232" s="26"/>
      <c r="G232" s="29">
        <f t="shared" si="5"/>
        <v>400</v>
      </c>
      <c r="H232" s="29">
        <f t="shared" si="5"/>
        <v>400</v>
      </c>
    </row>
    <row r="233" spans="1:8" ht="76.5">
      <c r="A233" s="27"/>
      <c r="B233" s="137" t="s">
        <v>299</v>
      </c>
      <c r="C233" s="26" t="s">
        <v>146</v>
      </c>
      <c r="D233" s="26" t="s">
        <v>8</v>
      </c>
      <c r="E233" s="133" t="s">
        <v>217</v>
      </c>
      <c r="F233" s="26"/>
      <c r="G233" s="29">
        <f t="shared" si="5"/>
        <v>400</v>
      </c>
      <c r="H233" s="29">
        <f t="shared" si="5"/>
        <v>400</v>
      </c>
    </row>
    <row r="234" spans="1:8" ht="12.75">
      <c r="A234" s="27"/>
      <c r="B234" s="134" t="s">
        <v>22</v>
      </c>
      <c r="C234" s="26" t="s">
        <v>146</v>
      </c>
      <c r="D234" s="26" t="s">
        <v>8</v>
      </c>
      <c r="E234" s="133" t="s">
        <v>217</v>
      </c>
      <c r="F234" s="26" t="s">
        <v>23</v>
      </c>
      <c r="G234" s="29">
        <f>'прил 4'!G277</f>
        <v>400</v>
      </c>
      <c r="H234" s="29">
        <f>'прил 4'!H277</f>
        <v>400</v>
      </c>
    </row>
    <row r="235" spans="1:8" ht="12.75">
      <c r="A235" s="27"/>
      <c r="B235" s="32" t="s">
        <v>11</v>
      </c>
      <c r="C235" s="26" t="s">
        <v>146</v>
      </c>
      <c r="D235" s="26" t="s">
        <v>8</v>
      </c>
      <c r="E235" s="26" t="s">
        <v>12</v>
      </c>
      <c r="F235" s="26"/>
      <c r="G235" s="29">
        <f>G236</f>
        <v>28812.28329</v>
      </c>
      <c r="H235" s="29">
        <f>H236</f>
        <v>35015.48691</v>
      </c>
    </row>
    <row r="236" spans="1:8" ht="25.5">
      <c r="A236" s="27"/>
      <c r="B236" s="32" t="s">
        <v>212</v>
      </c>
      <c r="C236" s="26" t="s">
        <v>146</v>
      </c>
      <c r="D236" s="26" t="s">
        <v>8</v>
      </c>
      <c r="E236" s="26" t="s">
        <v>213</v>
      </c>
      <c r="F236" s="26"/>
      <c r="G236" s="29">
        <f>G237</f>
        <v>28812.28329</v>
      </c>
      <c r="H236" s="29">
        <f>H237</f>
        <v>35015.48691</v>
      </c>
    </row>
    <row r="237" spans="1:8" ht="12.75">
      <c r="A237" s="27"/>
      <c r="B237" s="32" t="s">
        <v>65</v>
      </c>
      <c r="C237" s="26" t="s">
        <v>146</v>
      </c>
      <c r="D237" s="26" t="s">
        <v>8</v>
      </c>
      <c r="E237" s="26" t="s">
        <v>213</v>
      </c>
      <c r="F237" s="26" t="s">
        <v>66</v>
      </c>
      <c r="G237" s="29">
        <f>'прил 4'!G280</f>
        <v>28812.28329</v>
      </c>
      <c r="H237" s="29">
        <f>'прил 4'!H280</f>
        <v>35015.48691</v>
      </c>
    </row>
    <row r="238" spans="1:8" ht="12.75">
      <c r="A238" s="27"/>
      <c r="B238" s="32" t="s">
        <v>149</v>
      </c>
      <c r="C238" s="26" t="s">
        <v>146</v>
      </c>
      <c r="D238" s="26" t="s">
        <v>68</v>
      </c>
      <c r="E238" s="26"/>
      <c r="F238" s="26"/>
      <c r="G238" s="29">
        <f aca="true" t="shared" si="6" ref="G238:H241">G239</f>
        <v>200</v>
      </c>
      <c r="H238" s="29">
        <f t="shared" si="6"/>
        <v>300</v>
      </c>
    </row>
    <row r="239" spans="1:8" ht="12.75">
      <c r="A239" s="27"/>
      <c r="B239" s="134" t="s">
        <v>214</v>
      </c>
      <c r="C239" s="26" t="s">
        <v>146</v>
      </c>
      <c r="D239" s="26" t="s">
        <v>68</v>
      </c>
      <c r="E239" s="133" t="s">
        <v>151</v>
      </c>
      <c r="F239" s="136"/>
      <c r="G239" s="29">
        <f t="shared" si="6"/>
        <v>200</v>
      </c>
      <c r="H239" s="29">
        <f t="shared" si="6"/>
        <v>300</v>
      </c>
    </row>
    <row r="240" spans="1:8" ht="12.75">
      <c r="A240" s="27"/>
      <c r="B240" s="134" t="s">
        <v>291</v>
      </c>
      <c r="C240" s="26" t="s">
        <v>146</v>
      </c>
      <c r="D240" s="26" t="s">
        <v>68</v>
      </c>
      <c r="E240" s="133" t="s">
        <v>292</v>
      </c>
      <c r="F240" s="136"/>
      <c r="G240" s="29">
        <f t="shared" si="6"/>
        <v>200</v>
      </c>
      <c r="H240" s="29">
        <f t="shared" si="6"/>
        <v>300</v>
      </c>
    </row>
    <row r="241" spans="1:8" ht="51">
      <c r="A241" s="27"/>
      <c r="B241" s="137" t="s">
        <v>294</v>
      </c>
      <c r="C241" s="26" t="s">
        <v>146</v>
      </c>
      <c r="D241" s="26" t="s">
        <v>68</v>
      </c>
      <c r="E241" s="133" t="s">
        <v>293</v>
      </c>
      <c r="F241" s="136"/>
      <c r="G241" s="29">
        <f t="shared" si="6"/>
        <v>200</v>
      </c>
      <c r="H241" s="29">
        <f t="shared" si="6"/>
        <v>300</v>
      </c>
    </row>
    <row r="242" spans="1:8" ht="12.75">
      <c r="A242" s="27"/>
      <c r="B242" s="32" t="s">
        <v>65</v>
      </c>
      <c r="C242" s="26" t="s">
        <v>146</v>
      </c>
      <c r="D242" s="26" t="s">
        <v>68</v>
      </c>
      <c r="E242" s="133" t="s">
        <v>293</v>
      </c>
      <c r="F242" s="136" t="s">
        <v>66</v>
      </c>
      <c r="G242" s="29">
        <f>'прил 4'!G286</f>
        <v>200</v>
      </c>
      <c r="H242" s="29">
        <f>'прил 4'!H286</f>
        <v>300</v>
      </c>
    </row>
    <row r="243" spans="1:8" s="4" customFormat="1" ht="12.75">
      <c r="A243" s="18">
        <v>8</v>
      </c>
      <c r="B243" s="19" t="s">
        <v>48</v>
      </c>
      <c r="C243" s="20" t="s">
        <v>49</v>
      </c>
      <c r="D243" s="20"/>
      <c r="E243" s="20"/>
      <c r="F243" s="20"/>
      <c r="G243" s="21">
        <f>G244+G248</f>
        <v>36907.26401</v>
      </c>
      <c r="H243" s="21">
        <f>H244+H248</f>
        <v>41251.0752</v>
      </c>
    </row>
    <row r="244" spans="1:8" ht="12.75">
      <c r="A244" s="27"/>
      <c r="B244" s="23" t="s">
        <v>59</v>
      </c>
      <c r="C244" s="28" t="s">
        <v>49</v>
      </c>
      <c r="D244" s="28" t="s">
        <v>8</v>
      </c>
      <c r="E244" s="28"/>
      <c r="F244" s="28"/>
      <c r="G244" s="29">
        <f aca="true" t="shared" si="7" ref="G244:H246">G245</f>
        <v>4148.7312</v>
      </c>
      <c r="H244" s="29">
        <f t="shared" si="7"/>
        <v>4148.7312</v>
      </c>
    </row>
    <row r="245" spans="1:8" ht="12.75">
      <c r="A245" s="27"/>
      <c r="B245" s="30" t="s">
        <v>11</v>
      </c>
      <c r="C245" s="28" t="s">
        <v>49</v>
      </c>
      <c r="D245" s="28" t="s">
        <v>8</v>
      </c>
      <c r="E245" s="26" t="s">
        <v>12</v>
      </c>
      <c r="F245" s="28"/>
      <c r="G245" s="29">
        <f t="shared" si="7"/>
        <v>4148.7312</v>
      </c>
      <c r="H245" s="29">
        <f t="shared" si="7"/>
        <v>4148.7312</v>
      </c>
    </row>
    <row r="246" spans="1:8" ht="12.75">
      <c r="A246" s="27"/>
      <c r="B246" s="38" t="s">
        <v>61</v>
      </c>
      <c r="C246" s="28" t="s">
        <v>49</v>
      </c>
      <c r="D246" s="28" t="s">
        <v>8</v>
      </c>
      <c r="E246" s="26" t="s">
        <v>62</v>
      </c>
      <c r="F246" s="28"/>
      <c r="G246" s="29">
        <f t="shared" si="7"/>
        <v>4148.7312</v>
      </c>
      <c r="H246" s="29">
        <f t="shared" si="7"/>
        <v>4148.7312</v>
      </c>
    </row>
    <row r="247" spans="1:8" ht="12.75">
      <c r="A247" s="27"/>
      <c r="B247" s="38" t="s">
        <v>53</v>
      </c>
      <c r="C247" s="28" t="s">
        <v>49</v>
      </c>
      <c r="D247" s="28" t="s">
        <v>8</v>
      </c>
      <c r="E247" s="26" t="s">
        <v>62</v>
      </c>
      <c r="F247" s="28" t="s">
        <v>54</v>
      </c>
      <c r="G247" s="29">
        <f>'прил 4'!G74</f>
        <v>4148.7312</v>
      </c>
      <c r="H247" s="29">
        <f>'прил 4'!H74</f>
        <v>4148.7312</v>
      </c>
    </row>
    <row r="248" spans="1:8" ht="12.75">
      <c r="A248" s="27"/>
      <c r="B248" s="38" t="s">
        <v>50</v>
      </c>
      <c r="C248" s="39" t="s">
        <v>49</v>
      </c>
      <c r="D248" s="39" t="s">
        <v>165</v>
      </c>
      <c r="E248" s="39"/>
      <c r="F248" s="28"/>
      <c r="G248" s="29">
        <f>G249+G253</f>
        <v>32758.53281</v>
      </c>
      <c r="H248" s="29">
        <f>H249+H253</f>
        <v>37102.344</v>
      </c>
    </row>
    <row r="249" spans="1:8" ht="25.5">
      <c r="A249" s="27"/>
      <c r="B249" s="34" t="s">
        <v>198</v>
      </c>
      <c r="C249" s="39" t="s">
        <v>49</v>
      </c>
      <c r="D249" s="39" t="s">
        <v>165</v>
      </c>
      <c r="E249" s="26" t="s">
        <v>126</v>
      </c>
      <c r="F249" s="28"/>
      <c r="G249" s="29">
        <f aca="true" t="shared" si="8" ref="G249:H251">G250</f>
        <v>31743.53281</v>
      </c>
      <c r="H249" s="29">
        <f t="shared" si="8"/>
        <v>36037.344</v>
      </c>
    </row>
    <row r="250" spans="1:8" ht="12.75">
      <c r="A250" s="27"/>
      <c r="B250" s="34" t="s">
        <v>295</v>
      </c>
      <c r="C250" s="39" t="s">
        <v>49</v>
      </c>
      <c r="D250" s="39" t="s">
        <v>165</v>
      </c>
      <c r="E250" s="26" t="s">
        <v>218</v>
      </c>
      <c r="F250" s="28"/>
      <c r="G250" s="29">
        <f t="shared" si="8"/>
        <v>31743.53281</v>
      </c>
      <c r="H250" s="29">
        <f t="shared" si="8"/>
        <v>36037.344</v>
      </c>
    </row>
    <row r="251" spans="1:8" ht="44.25" customHeight="1">
      <c r="A251" s="27"/>
      <c r="B251" s="33" t="s">
        <v>343</v>
      </c>
      <c r="C251" s="39" t="s">
        <v>49</v>
      </c>
      <c r="D251" s="39" t="s">
        <v>165</v>
      </c>
      <c r="E251" s="25" t="s">
        <v>304</v>
      </c>
      <c r="F251" s="28"/>
      <c r="G251" s="29">
        <f t="shared" si="8"/>
        <v>31743.53281</v>
      </c>
      <c r="H251" s="29">
        <f t="shared" si="8"/>
        <v>36037.344</v>
      </c>
    </row>
    <row r="252" spans="1:8" ht="12.75">
      <c r="A252" s="27"/>
      <c r="B252" s="41" t="s">
        <v>53</v>
      </c>
      <c r="C252" s="39" t="s">
        <v>49</v>
      </c>
      <c r="D252" s="39" t="s">
        <v>165</v>
      </c>
      <c r="E252" s="25" t="s">
        <v>304</v>
      </c>
      <c r="F252" s="28" t="s">
        <v>54</v>
      </c>
      <c r="G252" s="29">
        <f>'прил 4'!G292</f>
        <v>31743.53281</v>
      </c>
      <c r="H252" s="29">
        <f>'прил 4'!H292</f>
        <v>36037.344</v>
      </c>
    </row>
    <row r="253" spans="1:8" ht="12.75">
      <c r="A253" s="27"/>
      <c r="B253" s="38" t="s">
        <v>82</v>
      </c>
      <c r="C253" s="39">
        <v>10</v>
      </c>
      <c r="D253" s="40" t="s">
        <v>165</v>
      </c>
      <c r="E253" s="39" t="s">
        <v>12</v>
      </c>
      <c r="F253" s="28"/>
      <c r="G253" s="29">
        <f>G254+G256</f>
        <v>1015</v>
      </c>
      <c r="H253" s="29">
        <f>H254+H256</f>
        <v>1065</v>
      </c>
    </row>
    <row r="254" spans="1:8" ht="25.5">
      <c r="A254" s="27"/>
      <c r="B254" s="32" t="s">
        <v>104</v>
      </c>
      <c r="C254" s="28" t="s">
        <v>49</v>
      </c>
      <c r="D254" s="28" t="s">
        <v>165</v>
      </c>
      <c r="E254" s="26" t="s">
        <v>105</v>
      </c>
      <c r="F254" s="28"/>
      <c r="G254" s="29">
        <f>G255</f>
        <v>165</v>
      </c>
      <c r="H254" s="29">
        <f>H255</f>
        <v>165</v>
      </c>
    </row>
    <row r="255" spans="1:8" ht="12.75">
      <c r="A255" s="27"/>
      <c r="B255" s="32" t="s">
        <v>53</v>
      </c>
      <c r="C255" s="28" t="s">
        <v>49</v>
      </c>
      <c r="D255" s="28" t="s">
        <v>165</v>
      </c>
      <c r="E255" s="26" t="s">
        <v>105</v>
      </c>
      <c r="F255" s="28" t="s">
        <v>54</v>
      </c>
      <c r="G255" s="29">
        <f>'прил 4'!G185</f>
        <v>165</v>
      </c>
      <c r="H255" s="29">
        <f>'прил 4'!H185</f>
        <v>165</v>
      </c>
    </row>
    <row r="256" spans="1:8" ht="25.5">
      <c r="A256" s="27"/>
      <c r="B256" s="41" t="s">
        <v>106</v>
      </c>
      <c r="C256" s="28" t="s">
        <v>49</v>
      </c>
      <c r="D256" s="28" t="s">
        <v>165</v>
      </c>
      <c r="E256" s="26" t="s">
        <v>107</v>
      </c>
      <c r="F256" s="28"/>
      <c r="G256" s="29">
        <f>G257</f>
        <v>850</v>
      </c>
      <c r="H256" s="29">
        <f>H257</f>
        <v>900</v>
      </c>
    </row>
    <row r="257" spans="1:8" ht="12.75">
      <c r="A257" s="27"/>
      <c r="B257" s="41" t="s">
        <v>53</v>
      </c>
      <c r="C257" s="28" t="s">
        <v>49</v>
      </c>
      <c r="D257" s="28" t="s">
        <v>165</v>
      </c>
      <c r="E257" s="26" t="s">
        <v>107</v>
      </c>
      <c r="F257" s="28" t="s">
        <v>54</v>
      </c>
      <c r="G257" s="29">
        <f>'прил 4'!G187</f>
        <v>850</v>
      </c>
      <c r="H257" s="29">
        <f>'прил 4'!H187</f>
        <v>900</v>
      </c>
    </row>
    <row r="258" spans="1:8" s="4" customFormat="1" ht="12.75">
      <c r="A258" s="18">
        <v>9</v>
      </c>
      <c r="B258" s="19" t="s">
        <v>152</v>
      </c>
      <c r="C258" s="20" t="s">
        <v>153</v>
      </c>
      <c r="D258" s="20"/>
      <c r="E258" s="20"/>
      <c r="F258" s="20"/>
      <c r="G258" s="21">
        <f>G259</f>
        <v>18789.76971</v>
      </c>
      <c r="H258" s="21">
        <f>H259</f>
        <v>18803.47347</v>
      </c>
    </row>
    <row r="259" spans="1:8" ht="12.75">
      <c r="A259" s="27"/>
      <c r="B259" s="23" t="s">
        <v>154</v>
      </c>
      <c r="C259" s="28" t="s">
        <v>153</v>
      </c>
      <c r="D259" s="28" t="s">
        <v>8</v>
      </c>
      <c r="E259" s="28"/>
      <c r="F259" s="28"/>
      <c r="G259" s="29">
        <f>G260+G267</f>
        <v>18789.76971</v>
      </c>
      <c r="H259" s="29">
        <f>H260+H267</f>
        <v>18803.47347</v>
      </c>
    </row>
    <row r="260" spans="1:8" ht="25.5">
      <c r="A260" s="27"/>
      <c r="B260" s="134" t="s">
        <v>221</v>
      </c>
      <c r="C260" s="28" t="s">
        <v>153</v>
      </c>
      <c r="D260" s="28" t="s">
        <v>8</v>
      </c>
      <c r="E260" s="133" t="s">
        <v>141</v>
      </c>
      <c r="F260" s="136"/>
      <c r="G260" s="29">
        <f>G261</f>
        <v>300</v>
      </c>
      <c r="H260" s="29">
        <f>H261</f>
        <v>300</v>
      </c>
    </row>
    <row r="261" spans="1:8" ht="12.75">
      <c r="A261" s="27"/>
      <c r="B261" s="137" t="s">
        <v>206</v>
      </c>
      <c r="C261" s="28" t="s">
        <v>153</v>
      </c>
      <c r="D261" s="28" t="s">
        <v>8</v>
      </c>
      <c r="E261" s="133" t="s">
        <v>158</v>
      </c>
      <c r="F261" s="136"/>
      <c r="G261" s="29">
        <f>G263+G265</f>
        <v>300</v>
      </c>
      <c r="H261" s="29">
        <f>H263+H265</f>
        <v>300</v>
      </c>
    </row>
    <row r="262" spans="1:8" ht="67.5" customHeight="1">
      <c r="A262" s="27"/>
      <c r="B262" s="137" t="s">
        <v>300</v>
      </c>
      <c r="C262" s="28" t="s">
        <v>153</v>
      </c>
      <c r="D262" s="28" t="s">
        <v>8</v>
      </c>
      <c r="E262" s="133" t="s">
        <v>159</v>
      </c>
      <c r="F262" s="136"/>
      <c r="G262" s="29">
        <f>G263</f>
        <v>150</v>
      </c>
      <c r="H262" s="29">
        <f>H263</f>
        <v>150</v>
      </c>
    </row>
    <row r="263" spans="1:8" ht="12.75">
      <c r="A263" s="27"/>
      <c r="B263" s="134" t="s">
        <v>22</v>
      </c>
      <c r="C263" s="28" t="s">
        <v>153</v>
      </c>
      <c r="D263" s="28" t="s">
        <v>8</v>
      </c>
      <c r="E263" s="133" t="s">
        <v>159</v>
      </c>
      <c r="F263" s="136" t="s">
        <v>23</v>
      </c>
      <c r="G263" s="29">
        <f>'прил 4'!G301</f>
        <v>150</v>
      </c>
      <c r="H263" s="29">
        <f>'прил 4'!H301</f>
        <v>150</v>
      </c>
    </row>
    <row r="264" spans="1:8" ht="51">
      <c r="A264" s="27"/>
      <c r="B264" s="137" t="s">
        <v>222</v>
      </c>
      <c r="C264" s="28" t="s">
        <v>153</v>
      </c>
      <c r="D264" s="28" t="s">
        <v>8</v>
      </c>
      <c r="E264" s="133" t="s">
        <v>207</v>
      </c>
      <c r="F264" s="136"/>
      <c r="G264" s="29">
        <f>G265</f>
        <v>150</v>
      </c>
      <c r="H264" s="29">
        <f>H265</f>
        <v>150</v>
      </c>
    </row>
    <row r="265" spans="1:8" ht="12.75">
      <c r="A265" s="27"/>
      <c r="B265" s="134" t="s">
        <v>22</v>
      </c>
      <c r="C265" s="28" t="s">
        <v>153</v>
      </c>
      <c r="D265" s="28" t="s">
        <v>8</v>
      </c>
      <c r="E265" s="133" t="s">
        <v>207</v>
      </c>
      <c r="F265" s="136" t="s">
        <v>23</v>
      </c>
      <c r="G265" s="29">
        <f>'прил 4'!G303</f>
        <v>150</v>
      </c>
      <c r="H265" s="29">
        <f>'прил 4'!H303</f>
        <v>150</v>
      </c>
    </row>
    <row r="266" spans="1:8" ht="12.75">
      <c r="A266" s="27"/>
      <c r="B266" s="32" t="s">
        <v>11</v>
      </c>
      <c r="C266" s="28" t="s">
        <v>153</v>
      </c>
      <c r="D266" s="28" t="s">
        <v>8</v>
      </c>
      <c r="E266" s="26" t="s">
        <v>12</v>
      </c>
      <c r="F266" s="28"/>
      <c r="G266" s="29">
        <f>G267</f>
        <v>18489.76971</v>
      </c>
      <c r="H266" s="29">
        <f>H267</f>
        <v>18503.47347</v>
      </c>
    </row>
    <row r="267" spans="1:8" ht="25.5">
      <c r="A267" s="27"/>
      <c r="B267" s="32" t="s">
        <v>156</v>
      </c>
      <c r="C267" s="28" t="s">
        <v>153</v>
      </c>
      <c r="D267" s="28" t="s">
        <v>8</v>
      </c>
      <c r="E267" s="26" t="s">
        <v>157</v>
      </c>
      <c r="F267" s="28"/>
      <c r="G267" s="29">
        <f>G268</f>
        <v>18489.76971</v>
      </c>
      <c r="H267" s="29">
        <f>H268</f>
        <v>18503.47347</v>
      </c>
    </row>
    <row r="268" spans="1:8" ht="12.75">
      <c r="A268" s="27"/>
      <c r="B268" s="32" t="s">
        <v>65</v>
      </c>
      <c r="C268" s="28" t="s">
        <v>153</v>
      </c>
      <c r="D268" s="28" t="s">
        <v>8</v>
      </c>
      <c r="E268" s="26" t="s">
        <v>157</v>
      </c>
      <c r="F268" s="28" t="s">
        <v>66</v>
      </c>
      <c r="G268" s="29">
        <f>'прил 4'!G306</f>
        <v>18489.76971</v>
      </c>
      <c r="H268" s="29">
        <f>'прил 4'!H306</f>
        <v>18503.47347</v>
      </c>
    </row>
    <row r="269" spans="1:9" s="6" customFormat="1" ht="12.75">
      <c r="A269" s="44"/>
      <c r="B269" s="45" t="s">
        <v>194</v>
      </c>
      <c r="C269" s="44"/>
      <c r="D269" s="44"/>
      <c r="E269" s="46"/>
      <c r="F269" s="44"/>
      <c r="G269" s="47">
        <f>G10+G105+G112+G136+G208+G221+G229+G243+G258</f>
        <v>1029710.6882700002</v>
      </c>
      <c r="H269" s="47">
        <f>H10+H105+H112+H136+H208+H221+H229+H243+H258</f>
        <v>1856646.4014700002</v>
      </c>
      <c r="I269" s="158" t="s">
        <v>361</v>
      </c>
    </row>
  </sheetData>
  <sheetProtection/>
  <autoFilter ref="E10:E269"/>
  <mergeCells count="1">
    <mergeCell ref="A6:H6"/>
  </mergeCells>
  <printOptions/>
  <pageMargins left="0.71" right="0.71" top="0.31" bottom="0.31" header="0.31" footer="0.31"/>
  <pageSetup fitToHeight="4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2022-02-25T00:19:17Z</cp:lastPrinted>
  <dcterms:created xsi:type="dcterms:W3CDTF">2005-10-03T04:50:38Z</dcterms:created>
  <dcterms:modified xsi:type="dcterms:W3CDTF">2022-04-28T00:59:56Z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