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8925" tabRatio="601"/>
  </bookViews>
  <sheets>
    <sheet name="Приложение 3" sheetId="5" r:id="rId1"/>
  </sheets>
  <calcPr calcId="144525" iterateDelta="1E-4"/>
</workbook>
</file>

<file path=xl/calcChain.xml><?xml version="1.0" encoding="utf-8"?>
<calcChain xmlns="http://schemas.openxmlformats.org/spreadsheetml/2006/main">
  <c r="C48" i="5" l="1"/>
  <c r="C46" i="5"/>
  <c r="C82" i="5"/>
  <c r="C74" i="5"/>
  <c r="C114" i="5"/>
  <c r="C122" i="5"/>
  <c r="C66" i="5"/>
  <c r="C56" i="5"/>
  <c r="C51" i="5" s="1"/>
  <c r="C49" i="5"/>
  <c r="C44" i="5"/>
  <c r="C40" i="5"/>
  <c r="C32" i="5"/>
  <c r="C29" i="5"/>
  <c r="C25" i="5"/>
  <c r="C22" i="5"/>
  <c r="C21" i="5"/>
  <c r="C20" i="5"/>
  <c r="C19" i="5"/>
  <c r="C14" i="5"/>
  <c r="C13" i="5"/>
  <c r="C12" i="5"/>
  <c r="C11" i="5"/>
  <c r="C110" i="5"/>
  <c r="C85" i="5"/>
  <c r="C78" i="5"/>
  <c r="C10" i="5" l="1"/>
  <c r="C71" i="5"/>
  <c r="C69" i="5" s="1"/>
  <c r="C102" i="5" l="1"/>
  <c r="C88" i="5"/>
  <c r="C87" i="5" s="1"/>
  <c r="C81" i="5" l="1"/>
  <c r="C64" i="5" l="1"/>
  <c r="C50" i="5"/>
  <c r="C42" i="5" l="1"/>
  <c r="C61" i="5" l="1"/>
  <c r="C47" i="5" l="1"/>
  <c r="C45" i="5" s="1"/>
  <c r="C35" i="5"/>
  <c r="C39" i="5"/>
  <c r="C116" i="5"/>
  <c r="C113" i="5" s="1"/>
  <c r="C84" i="5" l="1"/>
  <c r="C108" i="5" l="1"/>
  <c r="C100" i="5"/>
  <c r="C99" i="5" s="1"/>
  <c r="C92" i="5"/>
  <c r="C91" i="5" s="1"/>
  <c r="C73" i="5" l="1"/>
  <c r="C96" i="5" l="1"/>
  <c r="C95" i="5" s="1"/>
  <c r="C72" i="5" s="1"/>
  <c r="C68" i="5" l="1"/>
  <c r="C67" i="5" s="1"/>
  <c r="C30" i="5" l="1"/>
  <c r="C18" i="5"/>
  <c r="C24" i="5" l="1"/>
  <c r="C23" i="5" s="1"/>
  <c r="C28" i="5" l="1"/>
  <c r="C27" i="5" s="1"/>
  <c r="C34" i="5"/>
  <c r="C9" i="5" l="1"/>
  <c r="C17" i="5" l="1"/>
  <c r="C8" i="5" l="1"/>
  <c r="C125" i="5" s="1"/>
</calcChain>
</file>

<file path=xl/comments1.xml><?xml version="1.0" encoding="utf-8"?>
<comments xmlns="http://schemas.openxmlformats.org/spreadsheetml/2006/main">
  <authors>
    <author>Пользователь</author>
  </authors>
  <commentList>
    <comment ref="C11" authorId="0">
      <text>
        <r>
          <rPr>
            <b/>
            <sz val="9"/>
            <color indexed="81"/>
            <rFont val="Tahoma"/>
            <charset val="1"/>
          </rPr>
          <t>Пользователь:</t>
        </r>
        <r>
          <rPr>
            <sz val="9"/>
            <color indexed="81"/>
            <rFont val="Tahoma"/>
            <charset val="1"/>
          </rPr>
          <t xml:space="preserve">
+</t>
        </r>
        <r>
          <rPr>
            <sz val="12"/>
            <color indexed="81"/>
            <rFont val="Tahoma"/>
            <family val="2"/>
            <charset val="204"/>
          </rPr>
          <t>2459</t>
        </r>
      </text>
    </comment>
    <comment ref="C12"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+100,78318 факт</t>
        </r>
      </text>
    </comment>
    <comment ref="C13"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 xml:space="preserve"> 19,67059 факт</t>
        </r>
      </text>
    </comment>
    <comment ref="C14"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- 16959</t>
        </r>
      </text>
    </comment>
    <comment ref="C15"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+1526</t>
        </r>
      </text>
    </comment>
    <comment ref="C16" authorId="0">
      <text>
        <r>
          <rPr>
            <b/>
            <sz val="12"/>
            <color indexed="81"/>
            <rFont val="Tahoma"/>
            <family val="2"/>
            <charset val="204"/>
          </rPr>
          <t>Пользователь:</t>
        </r>
        <r>
          <rPr>
            <sz val="12"/>
            <color indexed="81"/>
            <rFont val="Tahoma"/>
            <family val="2"/>
            <charset val="204"/>
          </rPr>
          <t xml:space="preserve">
+12007</t>
        </r>
      </text>
    </comment>
    <comment ref="C19"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+973,870</t>
        </r>
      </text>
    </comment>
    <comment ref="C20"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-2,9</t>
        </r>
      </text>
    </comment>
    <comment ref="C21"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343,97</t>
        </r>
      </text>
    </comment>
    <comment ref="C22"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-182,020</t>
        </r>
      </text>
    </comment>
    <comment ref="C25"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-2263</t>
        </r>
      </text>
    </comment>
    <comment ref="C29"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+834</t>
        </r>
      </text>
    </comment>
    <comment ref="C32"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-6951</t>
        </r>
      </text>
    </comment>
    <comment ref="C40" authorId="0">
      <text>
        <r>
          <rPr>
            <b/>
            <sz val="9"/>
            <color indexed="81"/>
            <rFont val="Tahoma"/>
            <charset val="1"/>
          </rPr>
          <t>Пользователь:</t>
        </r>
        <r>
          <rPr>
            <sz val="9"/>
            <color indexed="81"/>
            <rFont val="Tahoma"/>
            <charset val="1"/>
          </rPr>
          <t xml:space="preserve">
</t>
        </r>
        <r>
          <rPr>
            <sz val="12"/>
            <color indexed="81"/>
            <rFont val="Tahoma"/>
            <family val="2"/>
            <charset val="204"/>
          </rPr>
          <t>+2,86570</t>
        </r>
      </text>
    </comment>
    <comment ref="C44"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+32,44731</t>
        </r>
        <r>
          <rPr>
            <sz val="9"/>
            <color indexed="81"/>
            <rFont val="Tahoma"/>
            <family val="2"/>
            <charset val="204"/>
          </rPr>
          <t xml:space="preserve">
</t>
        </r>
      </text>
    </comment>
    <comment ref="C46"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+1823,964
+7 492,00 письмо</t>
        </r>
      </text>
    </comment>
    <comment ref="C48"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+7 010,00 письмо</t>
        </r>
      </text>
    </comment>
    <comment ref="C49"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+268,65484</t>
        </r>
      </text>
    </comment>
    <comment ref="C57"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+28,22588</t>
        </r>
      </text>
    </comment>
    <comment ref="C66"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+174,24380</t>
        </r>
      </text>
    </comment>
    <comment ref="C123" authorId="0">
      <text>
        <r>
          <rPr>
            <b/>
            <sz val="9"/>
            <color indexed="81"/>
            <rFont val="Tahoma"/>
            <family val="2"/>
            <charset val="204"/>
          </rPr>
          <t>Пользователь:</t>
        </r>
        <r>
          <rPr>
            <sz val="9"/>
            <color indexed="81"/>
            <rFont val="Tahoma"/>
            <family val="2"/>
            <charset val="204"/>
          </rPr>
          <t xml:space="preserve">
</t>
        </r>
        <r>
          <rPr>
            <sz val="12"/>
            <color indexed="81"/>
            <rFont val="Tahoma"/>
            <family val="2"/>
            <charset val="204"/>
          </rPr>
          <t>+28,89986</t>
        </r>
      </text>
    </comment>
  </commentList>
</comments>
</file>

<file path=xl/sharedStrings.xml><?xml version="1.0" encoding="utf-8"?>
<sst xmlns="http://schemas.openxmlformats.org/spreadsheetml/2006/main" count="244" uniqueCount="208">
  <si>
    <t>2 02 00000 00 0000 000</t>
  </si>
  <si>
    <t>Безвозмездные поступления от других бюджетов бюджетной системы Российской Федерации</t>
  </si>
  <si>
    <t>ВСЕГО ДОХОДОВ</t>
  </si>
  <si>
    <t>1 00 00000 00 0000 000</t>
  </si>
  <si>
    <t>1 01 00000 00 0000 000</t>
  </si>
  <si>
    <t>НАЛОГИ НА ПРИБЫЛЬ, ДОХОДЫ</t>
  </si>
  <si>
    <t xml:space="preserve">1 01 02000 01 0000 110 </t>
  </si>
  <si>
    <t>Налог на доходы физических лиц</t>
  </si>
  <si>
    <t>1 05 00000 00 0000 000</t>
  </si>
  <si>
    <t>НАЛОГИ НА СОВОКУПНЫЙ ДОХОД</t>
  </si>
  <si>
    <t>1 06 00000 00 0000 000</t>
  </si>
  <si>
    <t>НАЛОГИ НА ИМУЩЕСТВО</t>
  </si>
  <si>
    <t>ДОХОДЫ ОТ ИСПОЛЬЗОВАНИЯ ИМУЩЕСТВА, НАХОДЯЩЕГОСЯ В ГОСУДАРСТВЕННОЙ И МУНИЦИПАЛЬНОЙ СОБСТВЕННОСТИ</t>
  </si>
  <si>
    <t>2 00 00000 00 0000 000</t>
  </si>
  <si>
    <t>БЕЗВОЗМЕЗДНЫЕ ПОСТУПЛЕНИЯ</t>
  </si>
  <si>
    <t>Наименование групп, подгрупп, статей, подстатей, элементов, программ (подпрограмм), кодов экономической классификации доходов</t>
  </si>
  <si>
    <t xml:space="preserve">1 05 03000 01 0000 110 </t>
  </si>
  <si>
    <t xml:space="preserve">Единый сельскохозяйственный налог </t>
  </si>
  <si>
    <t xml:space="preserve">1 11 00000 00 0000 000 </t>
  </si>
  <si>
    <t>1 17 00000 00 0000 000</t>
  </si>
  <si>
    <t xml:space="preserve">ПРОЧИЕ НЕНАЛОГОВЫЕ ДОХОДЫ </t>
  </si>
  <si>
    <t xml:space="preserve">Земельный налог </t>
  </si>
  <si>
    <t>Налог на имущество физических лиц</t>
  </si>
  <si>
    <t>1 06 01000 00 0000 110</t>
  </si>
  <si>
    <t>1 06 06013 10 0000 110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</si>
  <si>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</si>
  <si>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1 14 00000 00 0000 000</t>
  </si>
  <si>
    <t>ДОХОДЫ ОТ ПРОДАЖИ МАТЕРИАЛЬНЫХ И НЕМАТЕРИАЛЬНЫХ АКТИВОВ</t>
  </si>
  <si>
    <t>1 16 00000 00 0000 000</t>
  </si>
  <si>
    <t>ШТРАФЫ, САНКЦИИ, ВОЗМЕЩЕНИЕ УЩЕРБА</t>
  </si>
  <si>
    <t>1 05 03020 01 0000 110</t>
  </si>
  <si>
    <t>Единый сельскохозяйственный налог (за налоговые периоды, истекшие до 1 января 2011 года)</t>
  </si>
  <si>
    <t xml:space="preserve">1 13 00000 00 0000 000 </t>
  </si>
  <si>
    <t>НАЛОГОВЫЕ И НЕНАЛОГОВЫЕ ДОХОДЫ</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</si>
  <si>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</si>
  <si>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</si>
  <si>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</si>
  <si>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</si>
  <si>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</si>
  <si>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</si>
  <si>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</si>
  <si>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</si>
  <si>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</si>
  <si>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</si>
  <si>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Прочие неналоговые доходы бюджетов городских поселений</t>
  </si>
  <si>
    <t xml:space="preserve">1 06 06000 00 0000 110 </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</si>
  <si>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</si>
  <si>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Земельный налог с физических лиц, обладающих земельным участком, расположенным в границах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</si>
  <si>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</si>
  <si>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1 11 07015 13 0000 120</t>
  </si>
  <si>
    <t>Доходы от перечисления части прибыли государтсвенных и муниципальных унитарных предприятий, остающейся после уплаты налогов и обязательных платежей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</si>
  <si>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</si>
  <si>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Код классификации доходов бюджетов</t>
  </si>
  <si>
    <t>Прочие субсидии</t>
  </si>
  <si>
    <t>Прочие субсидии бюджетам городских поселений</t>
  </si>
  <si>
    <t>182 1 01 02010 01 0000 110</t>
  </si>
  <si>
    <t>182 1 01 02020 01 0000 110</t>
  </si>
  <si>
    <t>182 1 01 02030 01 0000 110</t>
  </si>
  <si>
    <t>182 1 05 03010 01 0000 110</t>
  </si>
  <si>
    <t>182 1 06 01030 13 0000 110</t>
  </si>
  <si>
    <t>182 1 06 06033 13 0000 110</t>
  </si>
  <si>
    <t>182 1 06 06043 13 0000 110</t>
  </si>
  <si>
    <t>916 1 11 05013 13 0000 120</t>
  </si>
  <si>
    <t>916 1 11 05025 13 0000 120</t>
  </si>
  <si>
    <t>916 1 11 09045 13 0000 120</t>
  </si>
  <si>
    <t>916 1 14 02053 13 0000 410</t>
  </si>
  <si>
    <t>916 1 14 06313 13 0000 430</t>
  </si>
  <si>
    <t>916 1 14 06025 13 0000 430</t>
  </si>
  <si>
    <t>914 1 17 05050 13 0000 180</t>
  </si>
  <si>
    <t>916 1 17 05050 13 0000 180</t>
  </si>
  <si>
    <t>918 1 17 05050 13 0000 180</t>
  </si>
  <si>
    <t>Субвенции бюджетам бюджетной системы Российской Федерации</t>
  </si>
  <si>
    <t>Субвенции бюджетам городских поселений на выполнение передаваемых полномочий субъектов Российской Федерации</t>
  </si>
  <si>
    <t>Субвенция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 предусмотренной законом Камчатского края</t>
  </si>
  <si>
    <t>2 02 10000 00 0000 150</t>
  </si>
  <si>
    <t>914 2 02 15001 13 0000 150</t>
  </si>
  <si>
    <t>2 02 25555 00 0000 150</t>
  </si>
  <si>
    <t>914 2 02 25555 13 0000 150</t>
  </si>
  <si>
    <t>2 02 29999 00 0000 150</t>
  </si>
  <si>
    <t>914 2 02 29999 13 0000 150</t>
  </si>
  <si>
    <t>2 02 30000 00 0000 150</t>
  </si>
  <si>
    <t>914 2 02 30024 13 0000 150</t>
  </si>
  <si>
    <t>Субсидии бюджетам бюджетной системы Российской Федерации (межбюджетные субсидии)</t>
  </si>
  <si>
    <t xml:space="preserve">2 02 20000 00 0000 150  </t>
  </si>
  <si>
    <t xml:space="preserve">2 02 20216 00 0000 150  </t>
  </si>
  <si>
    <t xml:space="preserve">914 2 02 20216 13 0000 150  </t>
  </si>
  <si>
    <t xml:space="preserve">2 02 25497 00 0000 150  </t>
  </si>
  <si>
    <t xml:space="preserve">914 2 02 25497 13 0000 150  </t>
  </si>
  <si>
    <t>ГП "Безопасная Камчатка" ПП "Профилактика правонарушений, преступлений и повышение безопасности дорожного движения в Камчатском крае" ОМ "Поддержка граждан и их объединений, участвующих в охране общественного порядка, создание условий для деятельности народных дружин"</t>
  </si>
  <si>
    <t xml:space="preserve">Иные межбюджетные трансферты          </t>
  </si>
  <si>
    <t xml:space="preserve">2 02 40000 00 0000 150  </t>
  </si>
  <si>
    <t xml:space="preserve">Прочие межбюджетные трансферты, передаваемые бюджетам городских поселений   </t>
  </si>
  <si>
    <t xml:space="preserve"> 914 2 02 49999 13 0000 150  </t>
  </si>
  <si>
    <t>Дотации бюджетам бюджетной системы Российской Федерации</t>
  </si>
  <si>
    <t>ДОХОДЫ ОТ ОКАЗАНИЯ ПЛАТНЫХ УСЛУГ И КОМПЕНСАЦИИ ЗАТРАТ ГОСУДАРСТВА</t>
  </si>
  <si>
    <t xml:space="preserve">  </t>
  </si>
  <si>
    <t>Прочие доходы от компенсации затрат бюджетов городских поселений</t>
  </si>
  <si>
    <t>915 1 13 02995 13 0000 130</t>
  </si>
  <si>
    <t>915 1 13 02065 13 0000 130</t>
  </si>
  <si>
    <t>Доходы, поступающие в порядке возмещения расходов, понесенных в связи с эксплуатацией имущества городских поселений</t>
  </si>
  <si>
    <t>ГП "Энергоэффективность, развитие энергетики и коммунального хозяйства, обеспечение жителей населенных пунктов Камчатского края коммунальными услугами". ПП "Энергосбережение и повышение энергетической эффективности в Камчатском крае". ОМ "Проведение мероприятий, направленных на ремонт ветхих и аварийных сетей"</t>
  </si>
  <si>
    <t>ГП "Энергоэффективность, развитие энергетики и коммунального хозяйства, обеспечение жителей населенных пунктов Камчатского края коммунальными услугами". ПП "Энергосбережение и повышение энергетической эффективности в Камчатском крае". ОМ "Проведение мероприятий, направленных на приобретение, установку резервных источников электроснабжения на объектах тепло-, водоснабжения и водоотведения"</t>
  </si>
  <si>
    <t>ИМТ на софинансирование выполнения расходных обязательств поселения</t>
  </si>
  <si>
    <t>ИМТ на софинансирование расходов по оплате коммунальных услуг муниципальных учреждений</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</si>
  <si>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</si>
  <si>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</si>
  <si>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ГП "Обеспечение доступным и комфортным жильем жителей Камчатского края". ПП "Обеспечение жильем молодых семей". ОМ "Предоставление молодым семьям социальных выплат на приобретение жилого помещения или строительство индивидуального жилого дома". Расходы за счет средств федерального бюджета</t>
  </si>
  <si>
    <t>ГП "Формирование современной городской среды в Камчатском крае". ПП "Современная городская среда в Камчатском крае". РП "Формирование комфортной городской среды". Расходы за счет средств федерального бюджета</t>
  </si>
  <si>
    <t>915 1 16 10123 01 0131 140</t>
  </si>
  <si>
    <t>915 1 16 11064 01 0000 140</t>
  </si>
  <si>
    <t>182 1 01 02080 01 0000 110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</si>
  <si>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</si>
  <si>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</si>
  <si>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</si>
  <si>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Дотации бюджетам городских поселений на выравнивание бюджетной обеспеченности из бюджета субъекта Российской Федерации.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</si>
  <si>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</si>
  <si>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</si>
  <si>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реализацию мероприятий по обеспечению жильем молодых семей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</si>
  <si>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</si>
  <si>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</si>
  <si>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</si>
  <si>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Годовой объем </t>
  </si>
  <si>
    <t>Доходы бюджета Елизовского городского поселения на 2023 год</t>
  </si>
  <si>
    <t>тыс. руб.</t>
  </si>
  <si>
    <t xml:space="preserve">916 1 14 06013 13 0000 430  </t>
  </si>
  <si>
    <t xml:space="preserve">915 1 16 02020 02 0000 140  </t>
  </si>
  <si>
    <t xml:space="preserve">915 1 16 07010 13 0000 140  </t>
  </si>
  <si>
    <t xml:space="preserve">915 1 16 07090 13 0000 140  </t>
  </si>
  <si>
    <t xml:space="preserve">918 1 16 02020 02 0000 140  </t>
  </si>
  <si>
    <t>914 2 02 30022 13 0000 150</t>
  </si>
  <si>
    <t>Субвенции бюджетам городских поселений на предоставление гражданам субсидий на оплату жилого помещения и коммунальных услуг</t>
  </si>
  <si>
    <t>Субвенция на выполнение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</si>
  <si>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 xml:space="preserve">914 2 02 45424 13 0000 150  </t>
  </si>
  <si>
    <t xml:space="preserve">Межбюджетные трансферты, передаваемые бюджетам городских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</si>
  <si>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ГП  "Обеспечение доступным и комфортным жильем жителей Камчатского края". ПП "Стимулирование развития жилищного строительства". РП "Жилье"</t>
  </si>
  <si>
    <t>ГП "Развитие транспортной системы в Камчатском крае". ПП "Развитие дорожного хозяйства". ОМ "Содержание автомобильных дорог общего пользования местного значения"</t>
  </si>
  <si>
    <t xml:space="preserve">2 02 20303 00 0000 150  </t>
  </si>
  <si>
    <t xml:space="preserve">914 2 02 20303 13 0000 150  </t>
  </si>
  <si>
    <t>ГП "Формирование современной городской среды в Камчатском крае". ПП "Благоустройство территорий муниципальных образований в Камчатском крае". ОМ "Капитальный ремонт и ремонт автомобильных дорог общего пользования населенных пунктов Камчатского края (в том числе элементов улично-дорожной сети, включая тротуары и парковки), дворовых территорий многоквартирных домов и проездов к ним"</t>
  </si>
  <si>
    <t>ГП "Безопасная Камчатка". ПП "Профилактика правонарушений, преступлений и повышение безопасности дорожного движения в Камчатском крае". ОМ "Совершенствование организации безопасного движения транспортных средств и пешеходов"</t>
  </si>
  <si>
    <t xml:space="preserve">ГП "Обращение с отходами производства и потребления в Камчатском крае". ПП "Ликвидация мест стихийного несанкционированного размещения отходов производства и потребления". ОМ  "Выявление случаев причинения вреда окружающей среде при размещении бесхозяйных отходов шин, покрышек, камер автомобильных и ликвидация последствий такого вреда" </t>
  </si>
  <si>
    <t>ГП "Обращение с отходами производства и потребления в Камчатском крае". ПП "Ликвидация мест стихийного несанкционированного размещения отходов производства и потребления". ОМ "Выявление случаев причинения вреда окружающей среде при размещении бесхозяйственных отходов, в том числе твердых коммунальных отходов, и ликвидация последствий такого вреда"</t>
  </si>
  <si>
    <t>ГП "Обращение с отходами производства и потребления в Камчатском крае". ПП "Развитие комплексной системы обращения с твердыми коммунальными отходами на территории Камчатского края". ОМ "Создание доступной системы накопления (раздельного накопления) отходов, в том числе твердых коммунальных отходов"</t>
  </si>
  <si>
    <t xml:space="preserve">ИМТ  на стимулирование достижений наилучших показателей деятельности      </t>
  </si>
  <si>
    <t>ИМТ на финансовое обеспечение переданных Елизовским муниципальным районом полномочий по регулированию на межселенных территориях отношений, связанных с признанием помещений жилыми помещениями, жилых помещений нерпригодными для проживания и многоквартирных домов аварийнными и подлежащими сносу или реконструкции</t>
  </si>
  <si>
    <t xml:space="preserve">ИМТ на финансовое обеспечение переданных полномочий Елизовского муниципального района по регулированию правоотношений, связанных с передачей жилых помещений муниципального жилищного фонда Елизовского муниципального района в собственность граждан в порядке их приватизации </t>
  </si>
  <si>
    <t>ГП "Энергоэффективность, развитие энергетики и коммунального хозяйства, обеспечение жителей населенных пунктов Камчатского края коммунальными услугами". ПП "Энергосбережение и повышение энергетической эффективности в Камчатском крае". ОМ "Проведение мероприятий в рамках заключенных концессионных соглашений". Реализация инфраструктурного проекта, в целях обеспечения связанного с ним инвестиционного проекта "Жилищное строительство в г. Елизово" (Реконструкция котельной № 20 на газовом топливе)</t>
  </si>
  <si>
    <t>182 1 03 02231 01 0000 110</t>
  </si>
  <si>
    <t>182 1 03 02241 01 0000 110</t>
  </si>
  <si>
    <t>182 1 03 02251 01 0000 110</t>
  </si>
  <si>
    <t>182 1 03 02261 01 0000 110</t>
  </si>
  <si>
    <t>914 1 13 02995 13 0000 130</t>
  </si>
  <si>
    <t>916 1 13 02995 13 0000 130</t>
  </si>
  <si>
    <t xml:space="preserve">918 1 16 07010 13 0000 140  </t>
  </si>
  <si>
    <t xml:space="preserve">920 1 16 07010 13 0000 140  </t>
  </si>
  <si>
    <t>913 1 13 02995 13 0000 130</t>
  </si>
  <si>
    <t xml:space="preserve">914 1 17 01050 13 0000 180  </t>
  </si>
  <si>
    <t xml:space="preserve">Невыясненные поступления, зачисляемые в бюджеты городских поселений    </t>
  </si>
  <si>
    <t>914 2 02 15002 13 0000 150</t>
  </si>
  <si>
    <t>Дотации бюджетам городских поселений на поддержку мер по обеспечению сбалансированности бюджетов</t>
  </si>
  <si>
    <t xml:space="preserve">914 2 02 45505 13 0000 150  </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</si>
  <si>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</si>
  <si>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914 2 18 60010 13 0000 150</t>
  </si>
  <si>
    <t>».</t>
  </si>
  <si>
    <t xml:space="preserve">«Приложение 1 
к   муниципальному нормативному правовому акту от  21 декабря 2022 года № 60 -НПА 
«О бюджете Елизовского городского поселения на 2023 год и плановый период 2024-2025 годов», 
принятому Решением Собрания депутатов Елизовского городского поселения от  21 декабря 2022 года  № 224»
</t>
  </si>
  <si>
    <t xml:space="preserve">2 02 20299 00 0000 150  </t>
  </si>
  <si>
    <t xml:space="preserve">916 1 14 06325 13 0000 430  </t>
  </si>
  <si>
    <t>915 1 17 05050 13 0000 180</t>
  </si>
  <si>
    <t xml:space="preserve">2 02 20302 00 0000 150  </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</si>
  <si>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</si>
  <si>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914 2 02 20302 13 0000 150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</si>
  <si>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</si>
  <si>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2 02 25467 00 0000 150  </t>
  </si>
  <si>
    <t xml:space="preserve">ГП "Развитие культуры в Камчатском крае". ПП "Развитие инфраструктуры в сфере культуры". ОМ "Проведение мероприятий по укреплению материально-технической базы краевых государственных и муниципальных учреждений культуры и учреждений дополнительного образования в сфере культуры". Расходы за счет средств федерального бюджета      </t>
  </si>
  <si>
    <t xml:space="preserve">914 2 02 25467 13 0000 150  </t>
  </si>
  <si>
    <t xml:space="preserve">914 2 02 20299 13 0000 150  </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</si>
  <si>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</si>
  <si>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</si>
  <si>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</si>
  <si>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</si>
  <si>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</si>
  <si>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</si>
  <si>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</si>
  <si>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</si>
  <si>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</si>
  <si>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</si>
  <si>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</si>
  <si>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</si>
  <si>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</si>
  <si>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 xml:space="preserve">914 1 16 07090 13 0000 140  </t>
  </si>
  <si>
    <t>919 2 18 05020 13 0000 150</t>
  </si>
  <si>
    <t>Доходы бюджетов городских поселений от возврата автономными учреждениями остатков субсидий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</si>
  <si>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</si>
  <si>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</si>
  <si>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Межбюджетные трансферты, передаваемые бюджетам городских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</si>
  <si>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</si>
  <si>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 xml:space="preserve">ГП "Обеспечение доступным и комфортным жильем жителей Камчатского края". ПП "Переселение граждан из аварийных жилых домов и непригодных для проживания жилых помещений". РП "Обеспечение устойчивого сокращения непригодного для проживания жилищного фонда" </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</si>
  <si>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</si>
  <si>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ГП "Обеспечение доступным и комфортным жильем жителей Камчатского края". ПП "Региональная адресная программа по переселению граждан из аварийного жилищного фонда". РП "Обеспечение устойчивого сокращения непригодного для проживания жилищного фонда"</t>
  </si>
  <si>
    <t>Субсидии бюджетам муниципальных образований на обеспечение мероприятий по модернизации систем коммунальной инфраструктуры за счет средств бюджетов</t>
  </si>
  <si>
    <t>Субсидии бюджетам городских поселений на обеспечение мероприятий по модернизации систем коммунальной инфраструктуры за счет средств бюджетов</t>
  </si>
  <si>
    <t xml:space="preserve">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      </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</si>
  <si>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</si>
  <si>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ГП "Развитие культуры в Камчатском крае". ПП "Развитие инфраструктуры в сфере культуры". ОМ "Проведение мероприятий по укреплению материально-технической базы краевых государственных и муниципальных учреждений культуры и учреждений дополнительного образования в сфере культуры"</t>
  </si>
  <si>
    <t>ГП "Обеспечение доступным и комфортным жильем жителей Камчатского края". ПП "Обеспечение жильем молодых семей". ОМ "Предоставление молодым семьям социальных выплат на приобретение жилого помещения или строительство индивидуального жилого дома"</t>
  </si>
  <si>
    <t>Субсидии бюджетам на реализацию мероприятий по обеспечению жильем молодых семей</t>
  </si>
  <si>
    <t>ГП "Формирование современной городской среды в Камчатском крае". ПП "Современная городская среда в Камчатском крае". РП "Формирование комфортной городской среды"</t>
  </si>
  <si>
    <t>Приложение 1 
к  муниципальному нормативному правовому акту от 14 сентября 2023 года № 116 -НПА 
«О внесении изменений в муниципальный нормативный правовой акт «О бюджете Елизовского городского поселения  на 2023 год  и плановый период 2024-2025 годов» от 21.12.2022 № 60-НПА,  принятому Решением Собрания депутатов 
Елизовского  городского поселения от 21.12.2022 № 224»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</si>
</sst>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28" x14ac:knownFonts="1">
    <font>
      <sz val="10"/>
      <name val="Arial Cyr"/>
      <charset val="204"/>
    </font>
    <font>
      <sz val="10"/>
      <name val="Arial Cyr"/>
      <charset val="204"/>
    </font>
    <font>
      <b/>
      <sz val="14"/>
      <name val="Times New Roman"/>
      <family val="1"/>
      <charset val="204"/>
    </font>
    <font>
      <sz val="8"/>
      <name val="Arial Cyr"/>
      <family val="2"/>
      <charset val="204"/>
    </font>
    <font>
      <b/>
      <sz val="10"/>
      <name val="Arial Cyr"/>
      <family val="2"/>
      <charset val="204"/>
    </font>
    <font>
      <b/>
      <sz val="11"/>
      <name val="Times New Roman"/>
      <family val="1"/>
      <charset val="204"/>
    </font>
    <font>
      <sz val="10"/>
      <name val="Arial Cyr"/>
      <family val="2"/>
      <charset val="204"/>
    </font>
    <font>
      <u/>
      <sz val="12"/>
      <name val="Arial Cyr"/>
      <family val="2"/>
      <charset val="204"/>
    </font>
    <font>
      <sz val="10"/>
      <name val="Arial Cyr"/>
      <family val="2"/>
      <charset val="204"/>
    </font>
    <font>
      <sz val="10"/>
      <name val="Arial Cyr"/>
      <charset val="204"/>
    </font>
    <font>
      <sz val="12"/>
      <name val="Times New Roman"/>
      <family val="1"/>
      <charset val="204"/>
    </font>
    <font>
      <b/>
      <sz val="12"/>
      <name val="Times New Roman"/>
      <family val="1"/>
      <charset val="204"/>
    </font>
    <font>
      <sz val="12"/>
      <name val="Arial Cyr"/>
      <family val="2"/>
      <charset val="204"/>
    </font>
    <font>
      <b/>
      <sz val="11"/>
      <name val="Arial Cyr"/>
      <family val="2"/>
      <charset val="204"/>
    </font>
    <font>
      <b/>
      <sz val="10"/>
      <name val="Times New Roman"/>
      <family val="1"/>
      <charset val="204"/>
    </font>
    <font>
      <sz val="11"/>
      <name val="Times New Roman"/>
      <family val="1"/>
      <charset val="204"/>
    </font>
    <font>
      <i/>
      <sz val="12"/>
      <name val="Times New Roman"/>
      <family val="1"/>
      <charset val="204"/>
    </font>
    <font>
      <sz val="11"/>
      <color rgb="FF000000"/>
      <name val="Calibri"/>
      <family val="2"/>
      <scheme val="minor"/>
    </font>
    <font>
      <b/>
      <i/>
      <sz val="12"/>
      <name val="Times New Roman"/>
      <family val="1"/>
      <charset val="204"/>
    </font>
    <font>
      <i/>
      <sz val="11"/>
      <name val="Times New Roman"/>
      <family val="1"/>
      <charset val="204"/>
    </font>
    <font>
      <sz val="8"/>
      <name val="Arial"/>
      <family val="2"/>
    </font>
    <font>
      <sz val="11"/>
      <color rgb="FF000000"/>
      <name val="Times New Roman"/>
      <family val="1"/>
      <charset val="204"/>
    </font>
    <font>
      <sz val="9"/>
      <color indexed="81"/>
      <name val="Tahoma"/>
      <charset val="1"/>
    </font>
    <font>
      <b/>
      <sz val="9"/>
      <color indexed="81"/>
      <name val="Tahoma"/>
      <charset val="1"/>
    </font>
    <font>
      <sz val="12"/>
      <color indexed="81"/>
      <name val="Tahoma"/>
      <family val="2"/>
      <charset val="204"/>
    </font>
    <font>
      <sz val="9"/>
      <color indexed="81"/>
      <name val="Tahoma"/>
      <family val="2"/>
      <charset val="204"/>
    </font>
    <font>
      <b/>
      <sz val="9"/>
      <color indexed="81"/>
      <name val="Tahoma"/>
      <family val="2"/>
      <charset val="204"/>
    </font>
    <font>
      <b/>
      <sz val="12"/>
      <color indexed="81"/>
      <name val="Tahoma"/>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17" fillId="0" borderId="0"/>
    <xf numFmtId="0" fontId="20" fillId="0" borderId="0"/>
  </cellStyleXfs>
  <cellXfs count="104">
    <xf numFmtId="0" fontId="0" fillId="0" borderId="0" xfId="0"/>
    <xf numFmtId="0" fontId="4" fillId="0" borderId="0" xfId="0" applyFont="1" applyFill="1"/>
    <xf numFmtId="0" fontId="1" fillId="0" borderId="0" xfId="0" applyFont="1" applyFill="1" applyAlignment="1">
      <alignment vertical="center"/>
    </xf>
    <xf numFmtId="0" fontId="6" fillId="0" borderId="0" xfId="0" applyFont="1" applyFill="1"/>
    <xf numFmtId="0" fontId="5" fillId="0" borderId="0" xfId="0" applyFont="1" applyFill="1" applyAlignment="1">
      <alignment horizontal="center"/>
    </xf>
    <xf numFmtId="0" fontId="9" fillId="0" borderId="0" xfId="0" applyFont="1" applyFill="1"/>
    <xf numFmtId="0" fontId="8" fillId="0" borderId="0" xfId="0" applyFont="1" applyFill="1"/>
    <xf numFmtId="0" fontId="6" fillId="0" borderId="0" xfId="0" applyFont="1" applyFill="1" applyAlignment="1">
      <alignment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3" fillId="0" borderId="0" xfId="0" applyFont="1" applyFill="1"/>
    <xf numFmtId="0" fontId="11" fillId="0" borderId="1" xfId="0" applyFont="1" applyFill="1" applyBorder="1" applyAlignment="1">
      <alignment horizontal="left" vertical="center" wrapText="1"/>
    </xf>
    <xf numFmtId="165" fontId="10" fillId="0" borderId="1" xfId="0" applyNumberFormat="1" applyFont="1" applyFill="1" applyBorder="1" applyAlignment="1">
      <alignment horizontal="justify" vertical="center" wrapText="1"/>
    </xf>
    <xf numFmtId="0" fontId="10" fillId="0" borderId="1" xfId="0" applyFont="1" applyFill="1" applyBorder="1" applyAlignment="1">
      <alignment horizontal="justify" vertical="top" wrapText="1"/>
    </xf>
    <xf numFmtId="0" fontId="14" fillId="0" borderId="0" xfId="0" applyFont="1" applyFill="1" applyAlignment="1">
      <alignment horizontal="left"/>
    </xf>
    <xf numFmtId="164" fontId="14" fillId="0" borderId="0" xfId="0" applyNumberFormat="1" applyFont="1" applyFill="1" applyAlignment="1">
      <alignment horizontal="left"/>
    </xf>
    <xf numFmtId="0" fontId="9" fillId="0" borderId="0" xfId="0" applyFont="1" applyFill="1" applyAlignment="1">
      <alignment vertical="center"/>
    </xf>
    <xf numFmtId="0" fontId="14" fillId="0" borderId="0" xfId="0" applyFont="1" applyFill="1" applyAlignment="1"/>
    <xf numFmtId="0" fontId="12" fillId="0" borderId="0" xfId="0" applyFont="1" applyFill="1" applyBorder="1" applyAlignment="1">
      <alignment vertical="center"/>
    </xf>
    <xf numFmtId="0" fontId="12" fillId="0" borderId="0" xfId="0" applyFont="1" applyFill="1" applyBorder="1"/>
    <xf numFmtId="0" fontId="11" fillId="0" borderId="2" xfId="0" applyFont="1" applyFill="1" applyBorder="1" applyAlignment="1">
      <alignment horizontal="center" vertical="center" wrapText="1"/>
    </xf>
    <xf numFmtId="164" fontId="11" fillId="0" borderId="1" xfId="0" applyNumberFormat="1" applyFont="1" applyFill="1" applyBorder="1" applyAlignment="1">
      <alignment horizontal="right" vertical="center"/>
    </xf>
    <xf numFmtId="0" fontId="16"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1" fillId="0" borderId="3" xfId="0" applyFont="1" applyFill="1" applyBorder="1" applyAlignment="1">
      <alignment horizontal="center" vertical="center" wrapText="1"/>
    </xf>
    <xf numFmtId="2" fontId="5" fillId="0" borderId="0" xfId="0" applyNumberFormat="1" applyFont="1" applyFill="1" applyAlignment="1">
      <alignment horizontal="center"/>
    </xf>
    <xf numFmtId="164" fontId="6" fillId="0" borderId="0" xfId="0" applyNumberFormat="1" applyFont="1" applyFill="1"/>
    <xf numFmtId="164" fontId="4" fillId="0" borderId="0" xfId="0" applyNumberFormat="1" applyFont="1" applyFill="1"/>
    <xf numFmtId="164" fontId="0" fillId="0" borderId="0" xfId="0" applyNumberFormat="1" applyFont="1" applyFill="1"/>
    <xf numFmtId="164" fontId="8" fillId="0" borderId="0" xfId="0" applyNumberFormat="1" applyFont="1" applyFill="1"/>
    <xf numFmtId="164" fontId="9" fillId="0" borderId="0" xfId="0" applyNumberFormat="1" applyFont="1" applyFill="1"/>
    <xf numFmtId="0" fontId="5" fillId="0" borderId="0" xfId="0" applyFont="1" applyFill="1" applyAlignment="1">
      <alignment horizontal="left" wrapText="1"/>
    </xf>
    <xf numFmtId="0" fontId="5" fillId="0" borderId="0" xfId="0" applyFont="1" applyFill="1" applyAlignment="1">
      <alignment horizontal="left"/>
    </xf>
    <xf numFmtId="164" fontId="10" fillId="0" borderId="1" xfId="0" applyNumberFormat="1" applyFont="1" applyFill="1" applyBorder="1" applyAlignment="1">
      <alignment horizontal="right"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14" fillId="0" borderId="0" xfId="0" applyFont="1" applyFill="1" applyBorder="1" applyAlignment="1">
      <alignment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16"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justify" vertical="center" wrapText="1"/>
    </xf>
    <xf numFmtId="164" fontId="11" fillId="3" borderId="1" xfId="0" applyNumberFormat="1" applyFont="1" applyFill="1" applyBorder="1" applyAlignment="1">
      <alignment horizontal="right" vertical="center"/>
    </xf>
    <xf numFmtId="0" fontId="11" fillId="0" borderId="5" xfId="2" applyNumberFormat="1" applyFont="1" applyFill="1" applyBorder="1" applyAlignment="1">
      <alignment vertical="center" wrapText="1"/>
    </xf>
    <xf numFmtId="0" fontId="16" fillId="0" borderId="1" xfId="0" applyNumberFormat="1" applyFont="1" applyFill="1" applyBorder="1" applyAlignment="1">
      <alignment horizontal="justify" vertical="center" wrapText="1"/>
    </xf>
    <xf numFmtId="0" fontId="10" fillId="0" borderId="1" xfId="0" applyNumberFormat="1" applyFont="1" applyFill="1" applyBorder="1" applyAlignment="1">
      <alignment horizontal="justify" vertical="center" wrapText="1"/>
    </xf>
    <xf numFmtId="0" fontId="7" fillId="0" borderId="0" xfId="0" applyFont="1" applyFill="1" applyAlignment="1">
      <alignment horizontal="right"/>
    </xf>
    <xf numFmtId="164" fontId="11" fillId="0" borderId="1" xfId="0" applyNumberFormat="1" applyFont="1" applyFill="1" applyBorder="1" applyAlignment="1">
      <alignment vertical="center"/>
    </xf>
    <xf numFmtId="0" fontId="11" fillId="0" borderId="1" xfId="2" applyNumberFormat="1" applyFont="1" applyFill="1" applyBorder="1" applyAlignment="1">
      <alignment vertical="center" wrapText="1"/>
    </xf>
    <xf numFmtId="0" fontId="6" fillId="0" borderId="0" xfId="0" applyFont="1" applyFill="1" applyBorder="1" applyAlignment="1">
      <alignment horizontal="center" vertical="center" wrapText="1"/>
    </xf>
    <xf numFmtId="164" fontId="11" fillId="2" borderId="1" xfId="0" applyNumberFormat="1" applyFont="1" applyFill="1" applyBorder="1" applyAlignment="1">
      <alignment horizontal="right" vertical="center"/>
    </xf>
    <xf numFmtId="0" fontId="10" fillId="2" borderId="2"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6" fillId="2" borderId="5"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4" fillId="0" borderId="0" xfId="0" applyFont="1" applyFill="1" applyAlignment="1">
      <alignment horizontal="right"/>
    </xf>
    <xf numFmtId="164" fontId="15" fillId="0" borderId="1"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164" fontId="11" fillId="2" borderId="1" xfId="2" applyNumberFormat="1" applyFont="1" applyFill="1" applyBorder="1" applyAlignment="1">
      <alignment horizontal="right" vertical="center" wrapText="1"/>
    </xf>
    <xf numFmtId="49" fontId="10" fillId="0" borderId="1" xfId="0" applyNumberFormat="1" applyFont="1" applyFill="1" applyBorder="1" applyAlignment="1">
      <alignment horizontal="center" vertical="center" wrapText="1"/>
    </xf>
    <xf numFmtId="0" fontId="0" fillId="0" borderId="0" xfId="0" applyFill="1"/>
    <xf numFmtId="0" fontId="0" fillId="0" borderId="0" xfId="0" applyFill="1" applyBorder="1" applyAlignment="1">
      <alignment vertical="center" wrapText="1"/>
    </xf>
    <xf numFmtId="164" fontId="16" fillId="0"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wrapText="1"/>
    </xf>
    <xf numFmtId="164" fontId="10" fillId="0" borderId="1" xfId="0" applyNumberFormat="1" applyFont="1" applyFill="1" applyBorder="1" applyAlignment="1">
      <alignment horizontal="right" vertical="center" wrapText="1"/>
    </xf>
    <xf numFmtId="164" fontId="16" fillId="0" borderId="1" xfId="0" applyNumberFormat="1" applyFont="1" applyFill="1" applyBorder="1" applyAlignment="1">
      <alignment horizontal="right" vertical="center" wrapText="1"/>
    </xf>
    <xf numFmtId="164" fontId="19" fillId="0" borderId="1" xfId="0" applyNumberFormat="1" applyFont="1" applyFill="1" applyBorder="1" applyAlignment="1">
      <alignment horizontal="right" vertical="center"/>
    </xf>
    <xf numFmtId="164" fontId="5" fillId="0" borderId="1" xfId="0" applyNumberFormat="1" applyFont="1" applyFill="1" applyBorder="1" applyAlignment="1">
      <alignment horizontal="right" vertical="center"/>
    </xf>
    <xf numFmtId="49" fontId="16" fillId="0" borderId="5" xfId="0" applyNumberFormat="1" applyFont="1" applyFill="1" applyBorder="1" applyAlignment="1">
      <alignment horizontal="center" vertical="center" wrapText="1"/>
    </xf>
    <xf numFmtId="164" fontId="18" fillId="2" borderId="1" xfId="0" applyNumberFormat="1" applyFont="1" applyFill="1" applyBorder="1" applyAlignment="1">
      <alignment horizontal="right" vertical="center"/>
    </xf>
    <xf numFmtId="49" fontId="10" fillId="0" borderId="5" xfId="0" applyNumberFormat="1" applyFont="1" applyFill="1" applyBorder="1" applyAlignment="1">
      <alignment horizontal="center" vertical="center" wrapText="1"/>
    </xf>
    <xf numFmtId="164" fontId="16" fillId="2" borderId="1" xfId="0" applyNumberFormat="1" applyFont="1" applyFill="1" applyBorder="1" applyAlignment="1">
      <alignment horizontal="right" vertical="center"/>
    </xf>
    <xf numFmtId="0" fontId="19"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1" fillId="0" borderId="0" xfId="0" applyFont="1"/>
    <xf numFmtId="49" fontId="11" fillId="0" borderId="5" xfId="0" applyNumberFormat="1" applyFont="1" applyFill="1" applyBorder="1" applyAlignment="1">
      <alignment horizontal="center" vertical="center" wrapText="1"/>
    </xf>
    <xf numFmtId="0" fontId="11" fillId="2" borderId="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6" fillId="2" borderId="1" xfId="0" applyFont="1" applyFill="1" applyBorder="1" applyAlignment="1">
      <alignment horizontal="justify" vertical="center" wrapText="1"/>
    </xf>
    <xf numFmtId="49" fontId="11" fillId="0" borderId="1" xfId="0" applyNumberFormat="1" applyFont="1" applyFill="1" applyBorder="1" applyAlignment="1">
      <alignment horizontal="center" vertical="center" wrapText="1"/>
    </xf>
    <xf numFmtId="0" fontId="0" fillId="0" borderId="4" xfId="0" applyFill="1" applyBorder="1" applyAlignment="1">
      <alignment vertical="center" wrapText="1"/>
    </xf>
    <xf numFmtId="0" fontId="10" fillId="0" borderId="0" xfId="0" applyFont="1" applyFill="1" applyAlignment="1">
      <alignment horizontal="right" wrapText="1"/>
    </xf>
    <xf numFmtId="0" fontId="0" fillId="0" borderId="4" xfId="0" applyFill="1" applyBorder="1" applyAlignment="1">
      <alignment horizontal="center" vertical="center" wrapText="1"/>
    </xf>
    <xf numFmtId="0" fontId="9" fillId="0" borderId="4" xfId="0" applyFont="1" applyFill="1" applyBorder="1" applyAlignment="1">
      <alignment horizontal="center" vertical="center" wrapText="1"/>
    </xf>
    <xf numFmtId="49" fontId="2" fillId="0" borderId="0" xfId="0" applyNumberFormat="1" applyFont="1" applyFill="1" applyAlignment="1">
      <alignment horizontal="center" wrapText="1"/>
    </xf>
    <xf numFmtId="0" fontId="1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0" fontId="0" fillId="0" borderId="4" xfId="0" applyNumberFormat="1" applyFont="1" applyFill="1" applyBorder="1" applyAlignment="1">
      <alignment horizontal="center" vertical="center" wrapText="1"/>
    </xf>
  </cellXfs>
  <cellStyles count="3">
    <cellStyle name="Normal" xfId="1"/>
    <cellStyle name="Обычный" xfId="0" builtinId="0"/>
    <cellStyle name="Обычный_Приложение 3" xfId="2"/>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2209800</xdr:colOff>
      <xdr:row>0</xdr:row>
      <xdr:rowOff>0</xdr:rowOff>
    </xdr:from>
    <xdr:to>
      <xdr:col>2</xdr:col>
      <xdr:colOff>0</xdr:colOff>
      <xdr:row>0</xdr:row>
      <xdr:rowOff>0</xdr:rowOff>
    </xdr:to>
    <xdr:sp macro="" textlink="">
      <xdr:nvSpPr>
        <xdr:cNvPr id="4859" name="Text Box 1">
          <a:extLst>
            <a:ext uri="{FF2B5EF4-FFF2-40B4-BE49-F238E27FC236}">
              <a16:creationId xmlns="" xmlns:a16="http://schemas.microsoft.com/office/drawing/2014/main" id="{00000000-0008-0000-0000-0000FB120000}"/>
            </a:ext>
          </a:extLst>
        </xdr:cNvPr>
        <xdr:cNvSpPr txBox="1">
          <a:spLocks noChangeArrowheads="1"/>
        </xdr:cNvSpPr>
      </xdr:nvSpPr>
      <xdr:spPr bwMode="auto">
        <a:xfrm>
          <a:off x="4076700" y="0"/>
          <a:ext cx="6057900"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28"/>
  <sheetViews>
    <sheetView tabSelected="1" topLeftCell="A107" zoomScale="80" zoomScaleNormal="80" zoomScaleSheetLayoutView="100" workbookViewId="0">
      <selection sqref="A1:D125"/>
    </sheetView>
  </sheetViews>
  <sheetFormatPr defaultColWidth="8.85546875" defaultRowHeight="12.75" x14ac:dyDescent="0.2"/>
  <cols>
    <col min="1" max="1" width="30.5703125" style="7" customWidth="1"/>
    <col min="2" max="2" width="102.28515625" style="3" customWidth="1"/>
    <col min="3" max="3" width="21.85546875" style="16" customWidth="1"/>
    <col min="4" max="4" width="17.5703125" style="5" customWidth="1"/>
    <col min="5" max="5" width="21.85546875" style="5" customWidth="1"/>
    <col min="6" max="7" width="8.85546875" style="5" customWidth="1"/>
    <col min="8" max="8" width="129.85546875" style="5" customWidth="1"/>
    <col min="9" max="16384" width="8.85546875" style="5"/>
  </cols>
  <sheetData>
    <row r="1" spans="1:8" ht="15" customHeight="1" x14ac:dyDescent="0.2">
      <c r="A1" s="2"/>
      <c r="B1" s="51"/>
    </row>
    <row r="2" spans="1:8" ht="105.75" customHeight="1" x14ac:dyDescent="0.25">
      <c r="A2" s="2"/>
      <c r="B2" s="93" t="s">
        <v>207</v>
      </c>
      <c r="C2" s="93"/>
    </row>
    <row r="4" spans="1:8" ht="110.25" customHeight="1" x14ac:dyDescent="0.25">
      <c r="B4" s="93" t="s">
        <v>164</v>
      </c>
      <c r="C4" s="93"/>
    </row>
    <row r="5" spans="1:8" ht="27.75" customHeight="1" x14ac:dyDescent="0.3">
      <c r="A5" s="96" t="s">
        <v>122</v>
      </c>
      <c r="B5" s="96"/>
      <c r="C5" s="96"/>
    </row>
    <row r="6" spans="1:8" x14ac:dyDescent="0.2">
      <c r="C6" s="65" t="s">
        <v>123</v>
      </c>
    </row>
    <row r="7" spans="1:8" s="12" customFormat="1" ht="61.5" customHeight="1" x14ac:dyDescent="0.25">
      <c r="A7" s="26" t="s">
        <v>52</v>
      </c>
      <c r="B7" s="22" t="s">
        <v>15</v>
      </c>
      <c r="C7" s="40" t="s">
        <v>121</v>
      </c>
    </row>
    <row r="8" spans="1:8" s="1" customFormat="1" ht="15.75" x14ac:dyDescent="0.2">
      <c r="A8" s="40" t="s">
        <v>3</v>
      </c>
      <c r="B8" s="13" t="s">
        <v>33</v>
      </c>
      <c r="C8" s="23">
        <f>C9+C17+C23+C27+C34+C61+C45+C51+C39</f>
        <v>483932.11893999996</v>
      </c>
    </row>
    <row r="9" spans="1:8" s="1" customFormat="1" ht="15.75" x14ac:dyDescent="0.2">
      <c r="A9" s="40" t="s">
        <v>4</v>
      </c>
      <c r="B9" s="9" t="s">
        <v>5</v>
      </c>
      <c r="C9" s="23">
        <f>C10</f>
        <v>268768.45377000002</v>
      </c>
    </row>
    <row r="10" spans="1:8" s="1" customFormat="1" ht="15.75" x14ac:dyDescent="0.2">
      <c r="A10" s="40" t="s">
        <v>6</v>
      </c>
      <c r="B10" s="9" t="s">
        <v>7</v>
      </c>
      <c r="C10" s="23">
        <f>SUM(C11:C16)</f>
        <v>268768.45377000002</v>
      </c>
    </row>
    <row r="11" spans="1:8" s="3" customFormat="1" ht="93.75" customHeight="1" x14ac:dyDescent="0.2">
      <c r="A11" s="61" t="s">
        <v>55</v>
      </c>
      <c r="B11" s="11" t="s">
        <v>177</v>
      </c>
      <c r="C11" s="35">
        <f>247175+2459</f>
        <v>249634</v>
      </c>
      <c r="D11" s="98"/>
      <c r="H11" s="28"/>
    </row>
    <row r="12" spans="1:8" s="3" customFormat="1" ht="90" customHeight="1" x14ac:dyDescent="0.2">
      <c r="A12" s="61" t="s">
        <v>56</v>
      </c>
      <c r="B12" s="11" t="s">
        <v>112</v>
      </c>
      <c r="C12" s="35">
        <f>553+100.78318</f>
        <v>653.78318000000002</v>
      </c>
      <c r="D12" s="98"/>
      <c r="H12" s="28"/>
    </row>
    <row r="13" spans="1:8" s="3" customFormat="1" ht="31.5" x14ac:dyDescent="0.2">
      <c r="A13" s="61" t="s">
        <v>57</v>
      </c>
      <c r="B13" s="11" t="s">
        <v>46</v>
      </c>
      <c r="C13" s="35">
        <f>2010+19.67059</f>
        <v>2029.6705899999999</v>
      </c>
      <c r="D13" s="98"/>
      <c r="H13" s="28"/>
    </row>
    <row r="14" spans="1:8" s="3" customFormat="1" ht="94.5" x14ac:dyDescent="0.2">
      <c r="A14" s="61" t="s">
        <v>110</v>
      </c>
      <c r="B14" s="11" t="s">
        <v>176</v>
      </c>
      <c r="C14" s="35">
        <f>19877-16959</f>
        <v>2918</v>
      </c>
      <c r="D14" s="54"/>
      <c r="H14" s="28"/>
    </row>
    <row r="15" spans="1:8" s="3" customFormat="1" ht="31.5" x14ac:dyDescent="0.2">
      <c r="A15" s="61" t="s">
        <v>178</v>
      </c>
      <c r="B15" s="11" t="s">
        <v>179</v>
      </c>
      <c r="C15" s="35">
        <v>1526</v>
      </c>
      <c r="D15" s="54"/>
      <c r="H15" s="28"/>
    </row>
    <row r="16" spans="1:8" s="3" customFormat="1" ht="31.5" x14ac:dyDescent="0.2">
      <c r="A16" s="61" t="s">
        <v>180</v>
      </c>
      <c r="B16" s="11" t="s">
        <v>181</v>
      </c>
      <c r="C16" s="35">
        <v>12007</v>
      </c>
      <c r="D16" s="54"/>
      <c r="H16" s="28"/>
    </row>
    <row r="17" spans="1:8" s="1" customFormat="1" ht="31.5" x14ac:dyDescent="0.2">
      <c r="A17" s="40" t="s">
        <v>34</v>
      </c>
      <c r="B17" s="9" t="s">
        <v>35</v>
      </c>
      <c r="C17" s="23">
        <f>C18</f>
        <v>10678.2</v>
      </c>
      <c r="H17" s="29"/>
    </row>
    <row r="18" spans="1:8" s="1" customFormat="1" ht="31.5" x14ac:dyDescent="0.2">
      <c r="A18" s="40" t="s">
        <v>36</v>
      </c>
      <c r="B18" s="9" t="s">
        <v>37</v>
      </c>
      <c r="C18" s="23">
        <f>SUM(C19:C22)</f>
        <v>10678.2</v>
      </c>
      <c r="H18" s="29"/>
    </row>
    <row r="19" spans="1:8" s="1" customFormat="1" ht="84.75" customHeight="1" x14ac:dyDescent="0.2">
      <c r="A19" s="61" t="s">
        <v>147</v>
      </c>
      <c r="B19" s="11" t="s">
        <v>118</v>
      </c>
      <c r="C19" s="35">
        <f>4521.13+973.87</f>
        <v>5495</v>
      </c>
      <c r="D19" s="103"/>
      <c r="E19" s="29"/>
      <c r="H19" s="29"/>
    </row>
    <row r="20" spans="1:8" s="1" customFormat="1" ht="101.25" customHeight="1" x14ac:dyDescent="0.2">
      <c r="A20" s="61" t="s">
        <v>148</v>
      </c>
      <c r="B20" s="11" t="s">
        <v>182</v>
      </c>
      <c r="C20" s="35">
        <f>31.4-2.9</f>
        <v>28.5</v>
      </c>
      <c r="D20" s="103"/>
      <c r="H20" s="29"/>
    </row>
    <row r="21" spans="1:8" s="1" customFormat="1" ht="90.75" customHeight="1" x14ac:dyDescent="0.2">
      <c r="A21" s="61" t="s">
        <v>149</v>
      </c>
      <c r="B21" s="11" t="s">
        <v>119</v>
      </c>
      <c r="C21" s="35">
        <f>5589.03+343.97</f>
        <v>5933</v>
      </c>
      <c r="D21" s="103"/>
      <c r="H21" s="29"/>
    </row>
    <row r="22" spans="1:8" s="1" customFormat="1" ht="93.75" customHeight="1" x14ac:dyDescent="0.2">
      <c r="A22" s="61" t="s">
        <v>150</v>
      </c>
      <c r="B22" s="11" t="s">
        <v>120</v>
      </c>
      <c r="C22" s="35">
        <f>-596.28-182.02</f>
        <v>-778.3</v>
      </c>
      <c r="D22" s="103"/>
      <c r="H22" s="29"/>
    </row>
    <row r="23" spans="1:8" s="1" customFormat="1" ht="15.75" customHeight="1" x14ac:dyDescent="0.2">
      <c r="A23" s="40" t="s">
        <v>8</v>
      </c>
      <c r="B23" s="9" t="s">
        <v>9</v>
      </c>
      <c r="C23" s="23">
        <f>C24</f>
        <v>19831</v>
      </c>
      <c r="D23" s="99"/>
      <c r="H23" s="29"/>
    </row>
    <row r="24" spans="1:8" s="1" customFormat="1" ht="15.75" x14ac:dyDescent="0.2">
      <c r="A24" s="40" t="s">
        <v>16</v>
      </c>
      <c r="B24" s="9" t="s">
        <v>17</v>
      </c>
      <c r="C24" s="23">
        <f>C25+C26</f>
        <v>19831</v>
      </c>
      <c r="D24" s="100"/>
      <c r="H24" s="29"/>
    </row>
    <row r="25" spans="1:8" s="1" customFormat="1" ht="15.75" x14ac:dyDescent="0.2">
      <c r="A25" s="61" t="s">
        <v>58</v>
      </c>
      <c r="B25" s="11" t="s">
        <v>17</v>
      </c>
      <c r="C25" s="35">
        <f>22094-2263</f>
        <v>19831</v>
      </c>
      <c r="D25" s="100"/>
      <c r="H25" s="30"/>
    </row>
    <row r="26" spans="1:8" s="1" customFormat="1" ht="15.75" hidden="1" customHeight="1" x14ac:dyDescent="0.2">
      <c r="A26" s="61" t="s">
        <v>30</v>
      </c>
      <c r="B26" s="11" t="s">
        <v>31</v>
      </c>
      <c r="C26" s="16"/>
      <c r="D26" s="100"/>
      <c r="H26" s="29"/>
    </row>
    <row r="27" spans="1:8" s="1" customFormat="1" ht="15.75" x14ac:dyDescent="0.2">
      <c r="A27" s="40" t="s">
        <v>10</v>
      </c>
      <c r="B27" s="9" t="s">
        <v>11</v>
      </c>
      <c r="C27" s="23">
        <f>C30+C28</f>
        <v>62582</v>
      </c>
      <c r="D27" s="100"/>
      <c r="H27" s="29"/>
    </row>
    <row r="28" spans="1:8" s="1" customFormat="1" ht="15.75" x14ac:dyDescent="0.2">
      <c r="A28" s="40" t="s">
        <v>23</v>
      </c>
      <c r="B28" s="9" t="s">
        <v>22</v>
      </c>
      <c r="C28" s="23">
        <f>C29</f>
        <v>29782</v>
      </c>
      <c r="D28" s="100"/>
      <c r="H28" s="29"/>
    </row>
    <row r="29" spans="1:8" s="6" customFormat="1" ht="31.5" x14ac:dyDescent="0.2">
      <c r="A29" s="61" t="s">
        <v>59</v>
      </c>
      <c r="B29" s="11" t="s">
        <v>38</v>
      </c>
      <c r="C29" s="35">
        <f>28948+834</f>
        <v>29782</v>
      </c>
      <c r="D29" s="100"/>
      <c r="H29" s="31"/>
    </row>
    <row r="30" spans="1:8" s="1" customFormat="1" ht="15.75" x14ac:dyDescent="0.2">
      <c r="A30" s="40" t="s">
        <v>45</v>
      </c>
      <c r="B30" s="9" t="s">
        <v>21</v>
      </c>
      <c r="C30" s="23">
        <f>SUM(C32:C33)</f>
        <v>32800</v>
      </c>
      <c r="D30" s="100"/>
      <c r="H30" s="29"/>
    </row>
    <row r="31" spans="1:8" ht="47.25" hidden="1" customHeight="1" x14ac:dyDescent="0.2">
      <c r="A31" s="61" t="s">
        <v>24</v>
      </c>
      <c r="B31" s="11" t="s">
        <v>25</v>
      </c>
      <c r="D31" s="100"/>
      <c r="H31" s="32"/>
    </row>
    <row r="32" spans="1:8" ht="31.5" x14ac:dyDescent="0.2">
      <c r="A32" s="61" t="s">
        <v>60</v>
      </c>
      <c r="B32" s="11" t="s">
        <v>39</v>
      </c>
      <c r="C32" s="35">
        <f>26759-6951</f>
        <v>19808</v>
      </c>
      <c r="D32" s="100"/>
      <c r="H32" s="32"/>
    </row>
    <row r="33" spans="1:28" ht="31.5" x14ac:dyDescent="0.2">
      <c r="A33" s="61" t="s">
        <v>61</v>
      </c>
      <c r="B33" s="11" t="s">
        <v>47</v>
      </c>
      <c r="C33" s="35">
        <v>12992</v>
      </c>
      <c r="D33" s="100"/>
      <c r="H33" s="32"/>
    </row>
    <row r="34" spans="1:28" s="1" customFormat="1" ht="31.5" x14ac:dyDescent="0.2">
      <c r="A34" s="40" t="s">
        <v>18</v>
      </c>
      <c r="B34" s="9" t="s">
        <v>12</v>
      </c>
      <c r="C34" s="23">
        <f>SUM(C35:C38)</f>
        <v>48375.845820000002</v>
      </c>
      <c r="H34" s="29"/>
    </row>
    <row r="35" spans="1:28" s="6" customFormat="1" ht="54.75" customHeight="1" x14ac:dyDescent="0.2">
      <c r="A35" s="63" t="s">
        <v>62</v>
      </c>
      <c r="B35" s="14" t="s">
        <v>40</v>
      </c>
      <c r="C35" s="35">
        <f>9184.4623+1005.14952</f>
        <v>10189.61182</v>
      </c>
      <c r="D35" s="101"/>
      <c r="H35" s="33"/>
    </row>
    <row r="36" spans="1:28" s="1" customFormat="1" ht="57.75" customHeight="1" x14ac:dyDescent="0.2">
      <c r="A36" s="61" t="s">
        <v>63</v>
      </c>
      <c r="B36" s="11" t="s">
        <v>41</v>
      </c>
      <c r="C36" s="35">
        <v>6710.6476300000004</v>
      </c>
      <c r="D36" s="102"/>
      <c r="E36" s="41"/>
      <c r="F36" s="19"/>
      <c r="G36" s="19"/>
      <c r="H36" s="33"/>
      <c r="I36" s="19"/>
      <c r="J36" s="19"/>
      <c r="K36" s="19"/>
      <c r="L36" s="19"/>
      <c r="M36" s="19"/>
      <c r="N36" s="19"/>
      <c r="O36" s="19"/>
      <c r="P36" s="19"/>
      <c r="Q36" s="19"/>
      <c r="R36" s="19"/>
      <c r="S36" s="19"/>
      <c r="T36" s="19"/>
      <c r="U36" s="19"/>
      <c r="V36" s="19"/>
      <c r="W36" s="19"/>
      <c r="X36" s="19"/>
      <c r="Y36" s="19"/>
      <c r="Z36" s="19"/>
      <c r="AA36" s="19"/>
      <c r="AB36" s="19"/>
    </row>
    <row r="37" spans="1:28" s="1" customFormat="1" ht="31.5" hidden="1" customHeight="1" x14ac:dyDescent="0.2">
      <c r="A37" s="61" t="s">
        <v>49</v>
      </c>
      <c r="B37" s="11" t="s">
        <v>50</v>
      </c>
      <c r="C37" s="16"/>
      <c r="D37" s="102"/>
      <c r="H37" s="29"/>
    </row>
    <row r="38" spans="1:28" ht="51.75" customHeight="1" x14ac:dyDescent="0.2">
      <c r="A38" s="61" t="s">
        <v>64</v>
      </c>
      <c r="B38" s="15" t="s">
        <v>42</v>
      </c>
      <c r="C38" s="35">
        <v>31475.586370000001</v>
      </c>
      <c r="D38" s="102"/>
      <c r="H38" s="33"/>
    </row>
    <row r="39" spans="1:28" ht="24.4" customHeight="1" x14ac:dyDescent="0.2">
      <c r="A39" s="40" t="s">
        <v>32</v>
      </c>
      <c r="B39" s="9" t="s">
        <v>94</v>
      </c>
      <c r="C39" s="23">
        <f>SUM(C40:C44)</f>
        <v>1204.4128900000001</v>
      </c>
      <c r="D39" s="18"/>
      <c r="H39" s="32"/>
    </row>
    <row r="40" spans="1:28" ht="31.5" x14ac:dyDescent="0.2">
      <c r="A40" s="61" t="s">
        <v>98</v>
      </c>
      <c r="B40" s="15" t="s">
        <v>99</v>
      </c>
      <c r="C40" s="35">
        <f>121.85403+2.8657</f>
        <v>124.71973</v>
      </c>
      <c r="D40" s="94"/>
      <c r="H40" s="33"/>
    </row>
    <row r="41" spans="1:28" ht="15.75" x14ac:dyDescent="0.2">
      <c r="A41" s="61" t="s">
        <v>155</v>
      </c>
      <c r="B41" s="15" t="s">
        <v>96</v>
      </c>
      <c r="C41" s="35">
        <v>0.45363999999999999</v>
      </c>
      <c r="D41" s="94"/>
      <c r="H41" s="33"/>
    </row>
    <row r="42" spans="1:28" ht="15.75" x14ac:dyDescent="0.2">
      <c r="A42" s="61" t="s">
        <v>151</v>
      </c>
      <c r="B42" s="15" t="s">
        <v>96</v>
      </c>
      <c r="C42" s="35">
        <f>0.07493+63.07763</f>
        <v>63.152560000000001</v>
      </c>
      <c r="D42" s="94"/>
      <c r="H42" s="33"/>
    </row>
    <row r="43" spans="1:28" ht="15.75" x14ac:dyDescent="0.2">
      <c r="A43" s="61" t="s">
        <v>97</v>
      </c>
      <c r="B43" s="15" t="s">
        <v>96</v>
      </c>
      <c r="C43" s="35">
        <v>929.56079999999997</v>
      </c>
      <c r="D43" s="94"/>
      <c r="H43" s="33"/>
    </row>
    <row r="44" spans="1:28" ht="15.75" x14ac:dyDescent="0.2">
      <c r="A44" s="61" t="s">
        <v>152</v>
      </c>
      <c r="B44" s="15" t="s">
        <v>96</v>
      </c>
      <c r="C44" s="35">
        <f>10.81577+43.26308+32.44731</f>
        <v>86.526160000000004</v>
      </c>
      <c r="D44" s="95"/>
      <c r="H44" s="33"/>
    </row>
    <row r="45" spans="1:28" s="4" customFormat="1" ht="24" customHeight="1" x14ac:dyDescent="0.2">
      <c r="A45" s="64" t="s">
        <v>26</v>
      </c>
      <c r="B45" s="9" t="s">
        <v>27</v>
      </c>
      <c r="C45" s="23">
        <f>SUM(C46:C50)</f>
        <v>60883.984179999999</v>
      </c>
      <c r="H45" s="27"/>
    </row>
    <row r="46" spans="1:28" s="4" customFormat="1" ht="73.5" customHeight="1" x14ac:dyDescent="0.2">
      <c r="A46" s="63" t="s">
        <v>65</v>
      </c>
      <c r="B46" s="11" t="s">
        <v>48</v>
      </c>
      <c r="C46" s="35">
        <f>323.5+1287.5+1823.964+7492</f>
        <v>10926.964</v>
      </c>
      <c r="D46" s="97"/>
      <c r="H46" s="33"/>
    </row>
    <row r="47" spans="1:28" s="4" customFormat="1" ht="31.5" x14ac:dyDescent="0.2">
      <c r="A47" s="63" t="s">
        <v>124</v>
      </c>
      <c r="B47" s="11" t="s">
        <v>183</v>
      </c>
      <c r="C47" s="35">
        <f>4369.02517+2000</f>
        <v>6369.0251699999999</v>
      </c>
      <c r="D47" s="97"/>
      <c r="H47" s="33"/>
    </row>
    <row r="48" spans="1:28" s="4" customFormat="1" ht="31.5" x14ac:dyDescent="0.2">
      <c r="A48" s="61" t="s">
        <v>67</v>
      </c>
      <c r="B48" s="11" t="s">
        <v>43</v>
      </c>
      <c r="C48" s="35">
        <f>1032.34293+3196.99274+29894+1588+7010</f>
        <v>42721.33567</v>
      </c>
      <c r="D48" s="97"/>
      <c r="H48" s="33"/>
    </row>
    <row r="49" spans="1:8" s="4" customFormat="1" ht="63" x14ac:dyDescent="0.2">
      <c r="A49" s="61" t="s">
        <v>66</v>
      </c>
      <c r="B49" s="11" t="s">
        <v>51</v>
      </c>
      <c r="C49" s="35">
        <f>358.40969+161.0734+268.65484</f>
        <v>788.13792999999987</v>
      </c>
      <c r="D49" s="97"/>
      <c r="H49" s="33"/>
    </row>
    <row r="50" spans="1:8" s="4" customFormat="1" ht="51.75" customHeight="1" x14ac:dyDescent="0.2">
      <c r="A50" s="61" t="s">
        <v>166</v>
      </c>
      <c r="B50" s="11" t="s">
        <v>184</v>
      </c>
      <c r="C50" s="35">
        <f>78.52141</f>
        <v>78.521410000000003</v>
      </c>
      <c r="D50" s="97"/>
      <c r="H50" s="34"/>
    </row>
    <row r="51" spans="1:8" s="1" customFormat="1" ht="15.75" x14ac:dyDescent="0.2">
      <c r="A51" s="40" t="s">
        <v>28</v>
      </c>
      <c r="B51" s="9" t="s">
        <v>29</v>
      </c>
      <c r="C51" s="23">
        <f>SUM(C52:C60)</f>
        <v>464.12888999999996</v>
      </c>
    </row>
    <row r="52" spans="1:8" s="1" customFormat="1" ht="31.5" x14ac:dyDescent="0.2">
      <c r="A52" s="61" t="s">
        <v>125</v>
      </c>
      <c r="B52" s="11" t="s">
        <v>185</v>
      </c>
      <c r="C52" s="35">
        <v>83.175539999999998</v>
      </c>
    </row>
    <row r="53" spans="1:8" s="1" customFormat="1" ht="31.5" x14ac:dyDescent="0.2">
      <c r="A53" s="61" t="s">
        <v>128</v>
      </c>
      <c r="B53" s="11" t="s">
        <v>186</v>
      </c>
      <c r="C53" s="35">
        <v>42.133000000000003</v>
      </c>
    </row>
    <row r="54" spans="1:8" s="1" customFormat="1" ht="66.75" customHeight="1" x14ac:dyDescent="0.2">
      <c r="A54" s="61" t="s">
        <v>126</v>
      </c>
      <c r="B54" s="11" t="s">
        <v>187</v>
      </c>
      <c r="C54" s="35">
        <v>25.79177</v>
      </c>
    </row>
    <row r="55" spans="1:8" s="1" customFormat="1" ht="63" customHeight="1" x14ac:dyDescent="0.2">
      <c r="A55" s="61" t="s">
        <v>153</v>
      </c>
      <c r="B55" s="11" t="s">
        <v>187</v>
      </c>
      <c r="C55" s="35">
        <v>0.59855999999999998</v>
      </c>
    </row>
    <row r="56" spans="1:8" s="1" customFormat="1" ht="57" customHeight="1" x14ac:dyDescent="0.2">
      <c r="A56" s="61" t="s">
        <v>154</v>
      </c>
      <c r="B56" s="11" t="s">
        <v>187</v>
      </c>
      <c r="C56" s="35">
        <f>0.34986+1.12337+0.3817</f>
        <v>1.85493</v>
      </c>
    </row>
    <row r="57" spans="1:8" s="1" customFormat="1" ht="57" customHeight="1" x14ac:dyDescent="0.2">
      <c r="A57" s="61" t="s">
        <v>189</v>
      </c>
      <c r="B57" s="11" t="s">
        <v>188</v>
      </c>
      <c r="C57" s="35">
        <v>28.22588</v>
      </c>
    </row>
    <row r="58" spans="1:8" s="1" customFormat="1" ht="66.75" customHeight="1" x14ac:dyDescent="0.2">
      <c r="A58" s="61" t="s">
        <v>127</v>
      </c>
      <c r="B58" s="11" t="s">
        <v>188</v>
      </c>
      <c r="C58" s="35">
        <v>96.864159999999998</v>
      </c>
    </row>
    <row r="59" spans="1:8" s="1" customFormat="1" ht="104.25" customHeight="1" x14ac:dyDescent="0.2">
      <c r="A59" s="61" t="s">
        <v>108</v>
      </c>
      <c r="B59" s="11" t="s">
        <v>113</v>
      </c>
      <c r="C59" s="35">
        <v>184.12110000000001</v>
      </c>
      <c r="D59" s="94"/>
    </row>
    <row r="60" spans="1:8" s="1" customFormat="1" ht="57.75" customHeight="1" x14ac:dyDescent="0.2">
      <c r="A60" s="61" t="s">
        <v>109</v>
      </c>
      <c r="B60" s="11" t="s">
        <v>111</v>
      </c>
      <c r="C60" s="35">
        <v>1.36395</v>
      </c>
      <c r="D60" s="95"/>
    </row>
    <row r="61" spans="1:8" s="1" customFormat="1" ht="15.75" x14ac:dyDescent="0.2">
      <c r="A61" s="40" t="s">
        <v>19</v>
      </c>
      <c r="B61" s="9" t="s">
        <v>20</v>
      </c>
      <c r="C61" s="23">
        <f>SUM(C62:C66)</f>
        <v>11144.093390000002</v>
      </c>
      <c r="D61" s="42"/>
    </row>
    <row r="62" spans="1:8" s="1" customFormat="1" ht="15.75" x14ac:dyDescent="0.2">
      <c r="A62" s="69" t="s">
        <v>156</v>
      </c>
      <c r="B62" s="11" t="s">
        <v>157</v>
      </c>
      <c r="C62" s="35">
        <v>-161.57208</v>
      </c>
      <c r="D62" s="42"/>
    </row>
    <row r="63" spans="1:8" s="1" customFormat="1" ht="15.75" x14ac:dyDescent="0.2">
      <c r="A63" s="61" t="s">
        <v>68</v>
      </c>
      <c r="B63" s="11" t="s">
        <v>44</v>
      </c>
      <c r="C63" s="35">
        <v>9447.4500000000007</v>
      </c>
      <c r="D63" s="43"/>
      <c r="H63" s="33"/>
    </row>
    <row r="64" spans="1:8" s="1" customFormat="1" ht="15.75" x14ac:dyDescent="0.2">
      <c r="A64" s="61" t="s">
        <v>167</v>
      </c>
      <c r="B64" s="11" t="s">
        <v>44</v>
      </c>
      <c r="C64" s="35">
        <f>14.43755</f>
        <v>14.43755</v>
      </c>
      <c r="D64" s="43"/>
      <c r="H64" s="33"/>
    </row>
    <row r="65" spans="1:6" s="1" customFormat="1" ht="15.75" x14ac:dyDescent="0.2">
      <c r="A65" s="61" t="s">
        <v>69</v>
      </c>
      <c r="B65" s="11" t="s">
        <v>44</v>
      </c>
      <c r="C65" s="35">
        <v>573.79431999999997</v>
      </c>
      <c r="D65" s="43"/>
    </row>
    <row r="66" spans="1:6" s="1" customFormat="1" ht="15.75" x14ac:dyDescent="0.2">
      <c r="A66" s="61" t="s">
        <v>70</v>
      </c>
      <c r="B66" s="11" t="s">
        <v>44</v>
      </c>
      <c r="C66" s="35">
        <f>931.196+164.5438+174.2438</f>
        <v>1269.9836</v>
      </c>
      <c r="D66" s="43"/>
    </row>
    <row r="67" spans="1:6" ht="17.100000000000001" customHeight="1" x14ac:dyDescent="0.2">
      <c r="A67" s="45" t="s">
        <v>13</v>
      </c>
      <c r="B67" s="46" t="s">
        <v>14</v>
      </c>
      <c r="C67" s="47">
        <f>C68+C122</f>
        <v>1515397.4368000003</v>
      </c>
      <c r="F67" s="1"/>
    </row>
    <row r="68" spans="1:6" ht="15.75" x14ac:dyDescent="0.2">
      <c r="A68" s="40" t="s">
        <v>0</v>
      </c>
      <c r="B68" s="9" t="s">
        <v>1</v>
      </c>
      <c r="C68" s="23">
        <f>C69+C72+C108+C113</f>
        <v>1515368.3045400002</v>
      </c>
      <c r="F68" s="1"/>
    </row>
    <row r="69" spans="1:6" ht="15.75" x14ac:dyDescent="0.2">
      <c r="A69" s="40" t="s">
        <v>74</v>
      </c>
      <c r="B69" s="9" t="s">
        <v>93</v>
      </c>
      <c r="C69" s="55">
        <f>SUM(C70:C71)</f>
        <v>51972</v>
      </c>
      <c r="F69" s="1"/>
    </row>
    <row r="70" spans="1:6" ht="31.5" x14ac:dyDescent="0.2">
      <c r="A70" s="56" t="s">
        <v>75</v>
      </c>
      <c r="B70" s="38" t="s">
        <v>114</v>
      </c>
      <c r="C70" s="35">
        <v>32972</v>
      </c>
      <c r="F70" s="1"/>
    </row>
    <row r="71" spans="1:6" ht="31.5" x14ac:dyDescent="0.2">
      <c r="A71" s="83" t="s">
        <v>158</v>
      </c>
      <c r="B71" s="38" t="s">
        <v>159</v>
      </c>
      <c r="C71" s="35">
        <f>14000+5000</f>
        <v>19000</v>
      </c>
      <c r="F71" s="1"/>
    </row>
    <row r="72" spans="1:6" ht="32.25" customHeight="1" x14ac:dyDescent="0.2">
      <c r="A72" s="57" t="s">
        <v>83</v>
      </c>
      <c r="B72" s="53" t="s">
        <v>82</v>
      </c>
      <c r="C72" s="68">
        <f>C73+C91+C95+C99+C84+C81+C87+C78</f>
        <v>1113919.3702400001</v>
      </c>
      <c r="F72" s="1"/>
    </row>
    <row r="73" spans="1:6" ht="73.5" customHeight="1" x14ac:dyDescent="0.2">
      <c r="A73" s="58" t="s">
        <v>84</v>
      </c>
      <c r="B73" s="48" t="s">
        <v>115</v>
      </c>
      <c r="C73" s="68">
        <f>C74</f>
        <v>55276.160400000001</v>
      </c>
      <c r="F73" s="1"/>
    </row>
    <row r="74" spans="1:6" ht="63" x14ac:dyDescent="0.2">
      <c r="A74" s="59" t="s">
        <v>85</v>
      </c>
      <c r="B74" s="39" t="s">
        <v>116</v>
      </c>
      <c r="C74" s="67">
        <f>SUM(C75:C77)</f>
        <v>55276.160400000001</v>
      </c>
      <c r="F74" s="1"/>
    </row>
    <row r="75" spans="1:6" ht="78.75" x14ac:dyDescent="0.2">
      <c r="A75" s="60" t="s">
        <v>85</v>
      </c>
      <c r="B75" s="49" t="s">
        <v>138</v>
      </c>
      <c r="C75" s="35">
        <v>48457.860399999998</v>
      </c>
      <c r="F75" s="1"/>
    </row>
    <row r="76" spans="1:6" ht="42" customHeight="1" x14ac:dyDescent="0.2">
      <c r="A76" s="60" t="s">
        <v>85</v>
      </c>
      <c r="B76" s="24" t="s">
        <v>135</v>
      </c>
      <c r="C76" s="72">
        <v>6726.3</v>
      </c>
      <c r="F76" s="1"/>
    </row>
    <row r="77" spans="1:6" ht="62.25" customHeight="1" x14ac:dyDescent="0.2">
      <c r="A77" s="60" t="s">
        <v>85</v>
      </c>
      <c r="B77" s="24" t="s">
        <v>139</v>
      </c>
      <c r="C77" s="72">
        <v>92</v>
      </c>
      <c r="F77" s="1"/>
    </row>
    <row r="78" spans="1:6" ht="78.75" x14ac:dyDescent="0.2">
      <c r="A78" s="58" t="s">
        <v>165</v>
      </c>
      <c r="B78" s="88" t="s">
        <v>195</v>
      </c>
      <c r="C78" s="55">
        <f>C79</f>
        <v>393071.83814000001</v>
      </c>
      <c r="F78" s="1"/>
    </row>
    <row r="79" spans="1:6" ht="76.5" customHeight="1" x14ac:dyDescent="0.2">
      <c r="A79" s="59" t="s">
        <v>175</v>
      </c>
      <c r="B79" s="89" t="s">
        <v>197</v>
      </c>
      <c r="C79" s="81">
        <v>393071.83814000001</v>
      </c>
      <c r="F79" s="1"/>
    </row>
    <row r="80" spans="1:6" ht="67.5" customHeight="1" x14ac:dyDescent="0.2">
      <c r="A80" s="60" t="s">
        <v>175</v>
      </c>
      <c r="B80" s="90" t="s">
        <v>196</v>
      </c>
      <c r="C80" s="81">
        <v>393071.83814000001</v>
      </c>
      <c r="F80" s="1"/>
    </row>
    <row r="81" spans="1:6" ht="76.5" customHeight="1" x14ac:dyDescent="0.2">
      <c r="A81" s="87" t="s">
        <v>168</v>
      </c>
      <c r="B81" s="9" t="s">
        <v>169</v>
      </c>
      <c r="C81" s="55">
        <f t="shared" ref="C81" si="0">C82</f>
        <v>107910.59510000001</v>
      </c>
      <c r="F81" s="1"/>
    </row>
    <row r="82" spans="1:6" ht="63" x14ac:dyDescent="0.2">
      <c r="A82" s="80" t="s">
        <v>170</v>
      </c>
      <c r="B82" s="11" t="s">
        <v>171</v>
      </c>
      <c r="C82" s="67">
        <f>C83</f>
        <v>107910.59510000001</v>
      </c>
      <c r="F82" s="1"/>
    </row>
    <row r="83" spans="1:6" ht="72.75" customHeight="1" x14ac:dyDescent="0.2">
      <c r="A83" s="78" t="s">
        <v>170</v>
      </c>
      <c r="B83" s="24" t="s">
        <v>198</v>
      </c>
      <c r="C83" s="81">
        <v>107910.59510000001</v>
      </c>
      <c r="F83" s="1"/>
    </row>
    <row r="84" spans="1:6" ht="31.5" x14ac:dyDescent="0.2">
      <c r="A84" s="78" t="s">
        <v>136</v>
      </c>
      <c r="B84" s="9" t="s">
        <v>199</v>
      </c>
      <c r="C84" s="79">
        <f>C85</f>
        <v>478136.71399999998</v>
      </c>
      <c r="F84" s="1"/>
    </row>
    <row r="85" spans="1:6" ht="31.5" x14ac:dyDescent="0.2">
      <c r="A85" s="80" t="s">
        <v>137</v>
      </c>
      <c r="B85" s="11" t="s">
        <v>200</v>
      </c>
      <c r="C85" s="81">
        <f>C86</f>
        <v>478136.71399999998</v>
      </c>
      <c r="F85" s="1"/>
    </row>
    <row r="86" spans="1:6" ht="129" customHeight="1" x14ac:dyDescent="0.2">
      <c r="A86" s="78" t="s">
        <v>137</v>
      </c>
      <c r="B86" s="49" t="s">
        <v>146</v>
      </c>
      <c r="C86" s="81">
        <v>478136.71399999998</v>
      </c>
      <c r="F86" s="1"/>
    </row>
    <row r="87" spans="1:6" ht="39.75" customHeight="1" x14ac:dyDescent="0.2">
      <c r="A87" s="87" t="s">
        <v>172</v>
      </c>
      <c r="B87" s="9" t="s">
        <v>201</v>
      </c>
      <c r="C87" s="55">
        <f>C88</f>
        <v>261.8338</v>
      </c>
      <c r="F87" s="1"/>
    </row>
    <row r="88" spans="1:6" ht="39" customHeight="1" x14ac:dyDescent="0.2">
      <c r="A88" s="80" t="s">
        <v>174</v>
      </c>
      <c r="B88" s="11" t="s">
        <v>202</v>
      </c>
      <c r="C88" s="67">
        <f>C89+C90</f>
        <v>261.8338</v>
      </c>
      <c r="F88" s="1"/>
    </row>
    <row r="89" spans="1:6" ht="81.75" customHeight="1" x14ac:dyDescent="0.2">
      <c r="A89" s="78" t="s">
        <v>174</v>
      </c>
      <c r="B89" s="24" t="s">
        <v>173</v>
      </c>
      <c r="C89" s="81">
        <v>130.9169</v>
      </c>
      <c r="F89" s="1"/>
    </row>
    <row r="90" spans="1:6" ht="81.75" customHeight="1" x14ac:dyDescent="0.2">
      <c r="A90" s="78" t="s">
        <v>174</v>
      </c>
      <c r="B90" s="24" t="s">
        <v>203</v>
      </c>
      <c r="C90" s="81">
        <v>130.9169</v>
      </c>
      <c r="F90" s="1"/>
    </row>
    <row r="91" spans="1:6" ht="20.25" customHeight="1" x14ac:dyDescent="0.2">
      <c r="A91" s="58" t="s">
        <v>86</v>
      </c>
      <c r="B91" s="9" t="s">
        <v>205</v>
      </c>
      <c r="C91" s="23">
        <f>C92</f>
        <v>29608.44699</v>
      </c>
      <c r="F91" s="1"/>
    </row>
    <row r="92" spans="1:6" ht="52.5" customHeight="1" x14ac:dyDescent="0.2">
      <c r="A92" s="59" t="s">
        <v>87</v>
      </c>
      <c r="B92" s="11" t="s">
        <v>117</v>
      </c>
      <c r="C92" s="72">
        <f>SUM(C93:C94)</f>
        <v>29608.44699</v>
      </c>
      <c r="F92" s="1"/>
    </row>
    <row r="93" spans="1:6" ht="73.5" customHeight="1" x14ac:dyDescent="0.2">
      <c r="A93" s="60" t="s">
        <v>87</v>
      </c>
      <c r="B93" s="24" t="s">
        <v>106</v>
      </c>
      <c r="C93" s="72">
        <v>7048.25378</v>
      </c>
      <c r="F93" s="1"/>
    </row>
    <row r="94" spans="1:6" ht="66" customHeight="1" x14ac:dyDescent="0.2">
      <c r="A94" s="60" t="s">
        <v>87</v>
      </c>
      <c r="B94" s="24" t="s">
        <v>204</v>
      </c>
      <c r="C94" s="72">
        <v>22560.193210000001</v>
      </c>
      <c r="F94" s="1"/>
    </row>
    <row r="95" spans="1:6" ht="17.100000000000001" customHeight="1" x14ac:dyDescent="0.2">
      <c r="A95" s="40" t="s">
        <v>76</v>
      </c>
      <c r="B95" s="9" t="s">
        <v>104</v>
      </c>
      <c r="C95" s="73">
        <f>C96</f>
        <v>12271.155929999999</v>
      </c>
      <c r="F95" s="1"/>
    </row>
    <row r="96" spans="1:6" ht="31.5" x14ac:dyDescent="0.2">
      <c r="A96" s="61" t="s">
        <v>77</v>
      </c>
      <c r="B96" s="50" t="s">
        <v>105</v>
      </c>
      <c r="C96" s="72">
        <f>SUM(C98)+C97</f>
        <v>12271.155929999999</v>
      </c>
      <c r="F96" s="1"/>
    </row>
    <row r="97" spans="1:8" ht="60.75" customHeight="1" x14ac:dyDescent="0.2">
      <c r="A97" s="62" t="s">
        <v>77</v>
      </c>
      <c r="B97" s="49" t="s">
        <v>107</v>
      </c>
      <c r="C97" s="72">
        <v>11686.81518</v>
      </c>
      <c r="F97" s="1"/>
    </row>
    <row r="98" spans="1:8" ht="41.25" customHeight="1" x14ac:dyDescent="0.2">
      <c r="A98" s="62" t="s">
        <v>77</v>
      </c>
      <c r="B98" s="49" t="s">
        <v>206</v>
      </c>
      <c r="C98" s="72">
        <v>584.34074999999996</v>
      </c>
      <c r="F98" s="1"/>
    </row>
    <row r="99" spans="1:8" ht="17.100000000000001" customHeight="1" x14ac:dyDescent="0.2">
      <c r="A99" s="40" t="s">
        <v>78</v>
      </c>
      <c r="B99" s="9" t="s">
        <v>53</v>
      </c>
      <c r="C99" s="73">
        <f>C100</f>
        <v>37382.62588</v>
      </c>
      <c r="F99" s="1"/>
    </row>
    <row r="100" spans="1:8" ht="15.75" x14ac:dyDescent="0.2">
      <c r="A100" s="10" t="s">
        <v>79</v>
      </c>
      <c r="B100" s="25" t="s">
        <v>54</v>
      </c>
      <c r="C100" s="74">
        <f>SUM(C101:C107)</f>
        <v>37382.62588</v>
      </c>
      <c r="F100" s="1"/>
    </row>
    <row r="101" spans="1:8" ht="45" customHeight="1" x14ac:dyDescent="0.2">
      <c r="A101" s="44" t="s">
        <v>79</v>
      </c>
      <c r="B101" s="49" t="s">
        <v>134</v>
      </c>
      <c r="C101" s="75">
        <v>4750</v>
      </c>
      <c r="F101" s="1"/>
    </row>
    <row r="102" spans="1:8" ht="75" customHeight="1" x14ac:dyDescent="0.2">
      <c r="A102" s="44" t="s">
        <v>79</v>
      </c>
      <c r="B102" s="49" t="s">
        <v>100</v>
      </c>
      <c r="C102" s="72">
        <f>20903.73-511.30912</f>
        <v>20392.420879999998</v>
      </c>
      <c r="F102" s="1"/>
    </row>
    <row r="103" spans="1:8" ht="90.75" customHeight="1" x14ac:dyDescent="0.2">
      <c r="A103" s="44" t="s">
        <v>79</v>
      </c>
      <c r="B103" s="49" t="s">
        <v>101</v>
      </c>
      <c r="C103" s="72">
        <v>10000</v>
      </c>
      <c r="F103" s="1"/>
    </row>
    <row r="104" spans="1:8" ht="70.5" customHeight="1" x14ac:dyDescent="0.2">
      <c r="A104" s="44" t="s">
        <v>79</v>
      </c>
      <c r="B104" s="24" t="s">
        <v>88</v>
      </c>
      <c r="C104" s="75">
        <v>105</v>
      </c>
      <c r="D104" s="92"/>
      <c r="E104" s="71"/>
      <c r="F104" s="1"/>
    </row>
    <row r="105" spans="1:8" ht="72" customHeight="1" x14ac:dyDescent="0.2">
      <c r="A105" s="44" t="s">
        <v>79</v>
      </c>
      <c r="B105" s="24" t="s">
        <v>140</v>
      </c>
      <c r="C105" s="75">
        <v>434.82400000000001</v>
      </c>
      <c r="D105" s="92"/>
      <c r="E105" s="71"/>
      <c r="F105" s="71"/>
      <c r="G105" s="71"/>
      <c r="H105" s="71"/>
    </row>
    <row r="106" spans="1:8" ht="82.5" customHeight="1" x14ac:dyDescent="0.2">
      <c r="A106" s="44" t="s">
        <v>79</v>
      </c>
      <c r="B106" s="24" t="s">
        <v>141</v>
      </c>
      <c r="C106" s="75">
        <v>333.33199999999999</v>
      </c>
      <c r="D106" s="92"/>
      <c r="E106" s="71"/>
      <c r="F106" s="71"/>
      <c r="G106" s="71"/>
      <c r="H106" s="71"/>
    </row>
    <row r="107" spans="1:8" ht="75" customHeight="1" x14ac:dyDescent="0.2">
      <c r="A107" s="44" t="s">
        <v>79</v>
      </c>
      <c r="B107" s="24" t="s">
        <v>142</v>
      </c>
      <c r="C107" s="75">
        <v>1367.049</v>
      </c>
      <c r="E107" s="70"/>
      <c r="F107" s="1"/>
    </row>
    <row r="108" spans="1:8" ht="15.75" x14ac:dyDescent="0.2">
      <c r="A108" s="8" t="s">
        <v>80</v>
      </c>
      <c r="B108" s="9" t="s">
        <v>71</v>
      </c>
      <c r="C108" s="23">
        <f>C110+C109</f>
        <v>38423.300000000003</v>
      </c>
      <c r="F108" s="1"/>
    </row>
    <row r="109" spans="1:8" ht="31.5" x14ac:dyDescent="0.2">
      <c r="A109" s="10" t="s">
        <v>129</v>
      </c>
      <c r="B109" s="11" t="s">
        <v>130</v>
      </c>
      <c r="C109" s="35">
        <v>18154</v>
      </c>
      <c r="F109" s="1"/>
    </row>
    <row r="110" spans="1:8" ht="31.5" x14ac:dyDescent="0.2">
      <c r="A110" s="10" t="s">
        <v>81</v>
      </c>
      <c r="B110" s="11" t="s">
        <v>72</v>
      </c>
      <c r="C110" s="35">
        <f>SUM(C111:C112)</f>
        <v>20269.3</v>
      </c>
      <c r="F110" s="1"/>
    </row>
    <row r="111" spans="1:8" ht="45" x14ac:dyDescent="0.2">
      <c r="A111" s="36" t="s">
        <v>81</v>
      </c>
      <c r="B111" s="37" t="s">
        <v>131</v>
      </c>
      <c r="C111" s="72">
        <v>19437.3</v>
      </c>
      <c r="F111" s="1"/>
    </row>
    <row r="112" spans="1:8" ht="45" x14ac:dyDescent="0.2">
      <c r="A112" s="36" t="s">
        <v>81</v>
      </c>
      <c r="B112" s="37" t="s">
        <v>73</v>
      </c>
      <c r="C112" s="76">
        <v>832</v>
      </c>
      <c r="F112" s="1"/>
    </row>
    <row r="113" spans="1:6" ht="21.75" customHeight="1" x14ac:dyDescent="0.2">
      <c r="A113" s="91" t="s">
        <v>90</v>
      </c>
      <c r="B113" s="9" t="s">
        <v>89</v>
      </c>
      <c r="C113" s="77">
        <f>C116+C114+C115</f>
        <v>311053.63430000003</v>
      </c>
      <c r="F113" s="1"/>
    </row>
    <row r="114" spans="1:6" ht="54" customHeight="1" x14ac:dyDescent="0.2">
      <c r="A114" s="69" t="s">
        <v>132</v>
      </c>
      <c r="B114" s="11" t="s">
        <v>133</v>
      </c>
      <c r="C114" s="35">
        <f>89912.69+150000</f>
        <v>239912.69</v>
      </c>
      <c r="F114" s="1"/>
    </row>
    <row r="115" spans="1:6" ht="55.5" customHeight="1" x14ac:dyDescent="0.2">
      <c r="A115" s="69" t="s">
        <v>160</v>
      </c>
      <c r="B115" s="11" t="s">
        <v>194</v>
      </c>
      <c r="C115" s="35">
        <v>35500</v>
      </c>
      <c r="F115" s="1"/>
    </row>
    <row r="116" spans="1:6" ht="15.75" x14ac:dyDescent="0.2">
      <c r="A116" s="10" t="s">
        <v>92</v>
      </c>
      <c r="B116" s="11" t="s">
        <v>91</v>
      </c>
      <c r="C116" s="35">
        <f>SUM(C117:C121)</f>
        <v>35640.944300000003</v>
      </c>
      <c r="F116" s="1"/>
    </row>
    <row r="117" spans="1:6" ht="15.75" x14ac:dyDescent="0.2">
      <c r="A117" s="36" t="s">
        <v>92</v>
      </c>
      <c r="B117" s="37" t="s">
        <v>143</v>
      </c>
      <c r="C117" s="72">
        <v>713</v>
      </c>
      <c r="F117" s="1"/>
    </row>
    <row r="118" spans="1:6" ht="15" x14ac:dyDescent="0.2">
      <c r="A118" s="36" t="s">
        <v>92</v>
      </c>
      <c r="B118" s="37" t="s">
        <v>102</v>
      </c>
      <c r="C118" s="76">
        <v>31351.20854</v>
      </c>
      <c r="F118" s="1"/>
    </row>
    <row r="119" spans="1:6" ht="15" x14ac:dyDescent="0.2">
      <c r="A119" s="36" t="s">
        <v>92</v>
      </c>
      <c r="B119" s="37" t="s">
        <v>103</v>
      </c>
      <c r="C119" s="76">
        <v>3310</v>
      </c>
      <c r="F119" s="1"/>
    </row>
    <row r="120" spans="1:6" ht="60" x14ac:dyDescent="0.2">
      <c r="A120" s="36" t="s">
        <v>92</v>
      </c>
      <c r="B120" s="82" t="s">
        <v>144</v>
      </c>
      <c r="C120" s="76">
        <v>146.0094</v>
      </c>
      <c r="F120" s="1"/>
    </row>
    <row r="121" spans="1:6" ht="60" x14ac:dyDescent="0.2">
      <c r="A121" s="36" t="s">
        <v>92</v>
      </c>
      <c r="B121" s="82" t="s">
        <v>145</v>
      </c>
      <c r="C121" s="76">
        <v>120.72636</v>
      </c>
      <c r="F121" s="1"/>
    </row>
    <row r="122" spans="1:6" ht="57" x14ac:dyDescent="0.2">
      <c r="A122" s="40" t="s">
        <v>192</v>
      </c>
      <c r="B122" s="85" t="s">
        <v>193</v>
      </c>
      <c r="C122" s="66">
        <f>C123+C124</f>
        <v>29.132259999999999</v>
      </c>
      <c r="F122" s="1"/>
    </row>
    <row r="123" spans="1:6" ht="30" x14ac:dyDescent="0.2">
      <c r="A123" s="61" t="s">
        <v>190</v>
      </c>
      <c r="B123" s="84" t="s">
        <v>191</v>
      </c>
      <c r="C123" s="66">
        <v>28.89986</v>
      </c>
      <c r="F123" s="1"/>
    </row>
    <row r="124" spans="1:6" ht="30" x14ac:dyDescent="0.2">
      <c r="A124" s="61" t="s">
        <v>162</v>
      </c>
      <c r="B124" s="84" t="s">
        <v>161</v>
      </c>
      <c r="C124" s="66">
        <v>0.2324</v>
      </c>
      <c r="F124" s="1"/>
    </row>
    <row r="125" spans="1:6" ht="15.75" x14ac:dyDescent="0.25">
      <c r="A125" s="8"/>
      <c r="B125" s="9" t="s">
        <v>2</v>
      </c>
      <c r="C125" s="52">
        <f>C8+C67</f>
        <v>1999329.5557400002</v>
      </c>
      <c r="D125" s="86" t="s">
        <v>163</v>
      </c>
    </row>
    <row r="126" spans="1:6" ht="15" x14ac:dyDescent="0.2">
      <c r="A126" s="20"/>
      <c r="B126" s="21"/>
      <c r="C126" s="17"/>
    </row>
    <row r="127" spans="1:6" x14ac:dyDescent="0.2">
      <c r="C127" s="17"/>
    </row>
    <row r="128" spans="1:6" x14ac:dyDescent="0.2">
      <c r="B128" s="3" t="s">
        <v>95</v>
      </c>
    </row>
  </sheetData>
  <mergeCells count="10">
    <mergeCell ref="B2:C2"/>
    <mergeCell ref="B4:C4"/>
    <mergeCell ref="D59:D60"/>
    <mergeCell ref="A5:C5"/>
    <mergeCell ref="D46:D50"/>
    <mergeCell ref="D11:D13"/>
    <mergeCell ref="D23:D33"/>
    <mergeCell ref="D40:D44"/>
    <mergeCell ref="D35:D38"/>
    <mergeCell ref="D19:D22"/>
  </mergeCells>
  <phoneticPr fontId="3" type="noConversion"/>
  <pageMargins left="0.43307086614173229" right="0.23622047244094491" top="0.39370078740157483" bottom="0.23622047244094491" header="0.39370078740157483" footer="0.27559055118110237"/>
  <pageSetup paperSize="9" scale="55" fitToHeight="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3</vt:lpstr>
    </vt:vector>
  </TitlesOfParts>
  <Company>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Волик</dc:creator>
  <cp:lastModifiedBy>user</cp:lastModifiedBy>
  <cp:lastPrinted>2023-09-14T02:11:15Z</cp:lastPrinted>
  <dcterms:created xsi:type="dcterms:W3CDTF">2004-09-10T07:33:41Z</dcterms:created>
  <dcterms:modified xsi:type="dcterms:W3CDTF">2023-09-14T02:11:25Z</dcterms:modified>
</cp:coreProperties>
</file>