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35" tabRatio="598" activeTab="0"/>
  </bookViews>
  <sheets>
    <sheet name="Прил 1" sheetId="1" r:id="rId1"/>
    <sheet name="Прил 2" sheetId="2" r:id="rId2"/>
  </sheets>
  <definedNames>
    <definedName name="_xlnm._FilterDatabase" localSheetId="0" hidden="1">'Прил 1'!$A$11:$U$335</definedName>
    <definedName name="_xlnm.Print_Area" localSheetId="0">'Прил 1'!$A$1:$U$339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 году</t>
        </r>
      </text>
    </comment>
    <comment ref="M18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M19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20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21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25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36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40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60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крыши выполнен в 2019 году</t>
        </r>
      </text>
    </comment>
    <comment ref="M69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74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77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 г</t>
        </r>
      </text>
    </comment>
    <comment ref="M84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85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86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87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96" authorId="0">
      <text>
        <r>
          <rPr>
            <b/>
            <sz val="9"/>
            <rFont val="Tahoma"/>
            <family val="2"/>
          </rPr>
          <t>Сумма КС-2</t>
        </r>
      </text>
    </comment>
    <comment ref="L1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 году</t>
        </r>
      </text>
    </comment>
    <comment ref="M115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117" authorId="0">
      <text>
        <r>
          <rPr>
            <sz val="9"/>
            <rFont val="Tahoma"/>
            <family val="2"/>
          </rPr>
          <t xml:space="preserve">Сумма по КС-2
</t>
        </r>
      </text>
    </comment>
    <comment ref="L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22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3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8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37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41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61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75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7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9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18" authorId="0">
      <text>
        <r>
          <rPr>
            <sz val="9"/>
            <rFont val="Tahoma"/>
            <family val="2"/>
          </rPr>
          <t>сметная цена</t>
        </r>
      </text>
    </comment>
    <comment ref="M1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5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2" authorId="0">
      <text>
        <r>
          <rPr>
            <sz val="9"/>
            <rFont val="Tahoma"/>
            <family val="2"/>
          </rPr>
          <t xml:space="preserve">Сметная стоимость
</t>
        </r>
      </text>
    </comment>
    <comment ref="M3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43" authorId="0">
      <text>
        <r>
          <rPr>
            <b/>
            <sz val="9"/>
            <rFont val="Tahoma"/>
            <family val="2"/>
          </rPr>
          <t>Сметная  стоимость</t>
        </r>
      </text>
    </comment>
    <comment ref="M44" authorId="0">
      <text>
        <r>
          <rPr>
            <b/>
            <sz val="9"/>
            <rFont val="Tahoma"/>
            <family val="2"/>
          </rPr>
          <t>Сметная стимость</t>
        </r>
      </text>
    </comment>
    <comment ref="M4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4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4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5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5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52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53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55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57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58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
Сметная стоимость</t>
        </r>
      </text>
    </comment>
    <comment ref="M64" authorId="0">
      <text>
        <r>
          <rPr>
            <b/>
            <sz val="9"/>
            <rFont val="Tahoma"/>
            <family val="2"/>
          </rPr>
          <t xml:space="preserve">
Сметная стоимость</t>
        </r>
      </text>
    </comment>
    <comment ref="M7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72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7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8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8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82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75" authorId="0">
      <text>
        <r>
          <rPr>
            <b/>
            <sz val="9"/>
            <rFont val="Tahoma"/>
            <family val="2"/>
          </rPr>
          <t xml:space="preserve">Сумма по КС-2
</t>
        </r>
      </text>
    </comment>
    <comment ref="M9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9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8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9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9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9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0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0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0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0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11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14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16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20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22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66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L15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крыши в 2020г</t>
        </r>
      </text>
    </comment>
    <comment ref="M128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130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132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3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4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50" authorId="0">
      <text>
        <r>
          <rPr>
            <b/>
            <sz val="9"/>
            <rFont val="Tahoma"/>
            <family val="2"/>
          </rPr>
          <t>Стоимость по КС-2</t>
        </r>
      </text>
    </comment>
    <comment ref="L1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2020г</t>
        </r>
      </text>
    </comment>
    <comment ref="M172" authorId="0">
      <text>
        <r>
          <rPr>
            <b/>
            <sz val="9"/>
            <rFont val="Tahoma"/>
            <family val="2"/>
          </rPr>
          <t xml:space="preserve">сметная стоимость
</t>
        </r>
      </text>
    </comment>
    <comment ref="M231" authorId="0">
      <text>
        <r>
          <rPr>
            <b/>
            <sz val="9"/>
            <rFont val="Tahoma"/>
            <family val="2"/>
          </rPr>
          <t xml:space="preserve">сметная стоимость
</t>
        </r>
      </text>
    </comment>
    <comment ref="M232" authorId="0">
      <text>
        <r>
          <rPr>
            <b/>
            <sz val="9"/>
            <rFont val="Tahoma"/>
            <family val="2"/>
          </rPr>
          <t xml:space="preserve">сметная ст оимость </t>
        </r>
      </text>
    </comment>
    <comment ref="M23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3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35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7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6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65" authorId="0">
      <text>
        <r>
          <rPr>
            <b/>
            <sz val="9"/>
            <rFont val="Tahoma"/>
            <family val="2"/>
          </rPr>
          <t xml:space="preserve">сметная стоимость </t>
        </r>
      </text>
    </comment>
    <comment ref="M269" authorId="0">
      <text>
        <r>
          <rPr>
            <b/>
            <sz val="9"/>
            <rFont val="Tahoma"/>
            <family val="2"/>
          </rPr>
          <t>сметная стимость</t>
        </r>
      </text>
    </comment>
    <comment ref="M27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12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15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17" authorId="0">
      <text>
        <r>
          <rPr>
            <b/>
            <sz val="9"/>
            <rFont val="Tahoma"/>
            <family val="2"/>
          </rPr>
          <t xml:space="preserve">Сметная стоимость
</t>
        </r>
      </text>
    </comment>
    <comment ref="M218" authorId="0">
      <text>
        <r>
          <rPr>
            <b/>
            <sz val="9"/>
            <rFont val="Tahoma"/>
            <family val="2"/>
          </rPr>
          <t>Сумма КС-2</t>
        </r>
      </text>
    </comment>
    <comment ref="M21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2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23" authorId="0">
      <text>
        <r>
          <rPr>
            <b/>
            <sz val="9"/>
            <rFont val="Tahoma"/>
            <family val="2"/>
          </rPr>
          <t>сметная стоимостьП</t>
        </r>
      </text>
    </comment>
    <comment ref="M13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35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3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сметная
</t>
        </r>
      </text>
    </comment>
    <comment ref="M13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38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139" authorId="0">
      <text>
        <r>
          <rPr>
            <b/>
            <sz val="9"/>
            <rFont val="Tahoma"/>
            <family val="2"/>
          </rPr>
          <t xml:space="preserve">сметная стоимость
</t>
        </r>
      </text>
    </comment>
    <comment ref="M14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66" authorId="0">
      <text>
        <r>
          <rPr>
            <b/>
            <sz val="9"/>
            <rFont val="Tahoma"/>
            <family val="2"/>
          </rPr>
          <t xml:space="preserve">Сметная стоимость
</t>
        </r>
      </text>
    </comment>
    <comment ref="M17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81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18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83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84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93" authorId="0">
      <text>
        <r>
          <rPr>
            <sz val="9"/>
            <rFont val="Tahoma"/>
            <family val="2"/>
          </rPr>
          <t xml:space="preserve">Стоимость по постановлению  82-П
</t>
        </r>
      </text>
    </comment>
    <comment ref="M194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95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9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1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0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0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0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4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КС-2</t>
        </r>
      </text>
    </comment>
    <comment ref="M24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44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245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46" authorId="0">
      <text>
        <r>
          <rPr>
            <b/>
            <sz val="9"/>
            <rFont val="Tahoma"/>
            <family val="2"/>
          </rPr>
          <t xml:space="preserve">
</t>
        </r>
      </text>
    </comment>
    <comment ref="M25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90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5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6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71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7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36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3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38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3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7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7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89" authorId="0">
      <text>
        <r>
          <rPr>
            <b/>
            <sz val="9"/>
            <rFont val="Tahoma"/>
            <family val="2"/>
          </rPr>
          <t>сметная стоитмость</t>
        </r>
      </text>
    </comment>
    <comment ref="M28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8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91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9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12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1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02" authorId="0">
      <text>
        <r>
          <rPr>
            <b/>
            <sz val="9"/>
            <rFont val="Tahoma"/>
            <family val="2"/>
          </rPr>
          <t>цена по КС2</t>
        </r>
      </text>
    </comment>
    <comment ref="M103" authorId="0">
      <text>
        <r>
          <rPr>
            <b/>
            <sz val="9"/>
            <rFont val="Tahoma"/>
            <family val="2"/>
          </rPr>
          <t>цена по КС2</t>
        </r>
      </text>
    </comment>
    <comment ref="M6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1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2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23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24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44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46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48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52" authorId="0">
      <text>
        <r>
          <rPr>
            <sz val="9"/>
            <rFont val="Tahoma"/>
            <family val="2"/>
          </rPr>
          <t>Стоимость по постановлению  82-П</t>
        </r>
      </text>
    </comment>
    <comment ref="M19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9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98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00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04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54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155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157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158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159" authorId="0">
      <text>
        <r>
          <rPr>
            <b/>
            <sz val="9"/>
            <rFont val="Tahoma"/>
            <family val="2"/>
          </rPr>
          <t xml:space="preserve">Стоимость по постановлению  82-П
</t>
        </r>
      </text>
    </comment>
    <comment ref="M16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63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6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61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6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69" authorId="0">
      <text>
        <r>
          <rPr>
            <b/>
            <sz val="9"/>
            <rFont val="Tahoma"/>
            <family val="2"/>
          </rPr>
          <t xml:space="preserve">сметная стоимость </t>
        </r>
      </text>
    </comment>
    <comment ref="M17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94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9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9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0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05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0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08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0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7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188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86" authorId="0">
      <text>
        <r>
          <rPr>
            <b/>
            <sz val="9"/>
            <rFont val="Tahoma"/>
            <family val="2"/>
          </rPr>
          <t>Стоимость по постановлению  382-п</t>
        </r>
      </text>
    </comment>
    <comment ref="M317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92" authorId="0">
      <text>
        <r>
          <rPr>
            <b/>
            <sz val="9"/>
            <rFont val="Tahoma"/>
            <family val="2"/>
          </rPr>
          <t>сметня стоимость</t>
        </r>
      </text>
    </comment>
    <comment ref="M9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09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11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110" authorId="0">
      <text>
        <r>
          <rPr>
            <b/>
            <sz val="9"/>
            <rFont val="Tahoma"/>
            <family val="2"/>
          </rPr>
          <t>сумма по кс-2</t>
        </r>
      </text>
    </comment>
    <comment ref="M202" authorId="0">
      <text>
        <r>
          <rPr>
            <b/>
            <sz val="9"/>
            <rFont val="Tahoma"/>
            <family val="2"/>
          </rPr>
          <t>стоимость постановление 82-п</t>
        </r>
      </text>
    </comment>
    <comment ref="M320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1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66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58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321" authorId="0">
      <text>
        <r>
          <rPr>
            <b/>
            <sz val="9"/>
            <rFont val="Tahoma"/>
            <family val="2"/>
          </rPr>
          <t xml:space="preserve">стоимость постановление 82 п
</t>
        </r>
      </text>
    </comment>
    <comment ref="L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6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30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225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26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4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4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51" authorId="0">
      <text>
        <r>
          <rPr>
            <sz val="9"/>
            <rFont val="Tahoma"/>
            <family val="2"/>
          </rPr>
          <t xml:space="preserve">сметная стоимость
</t>
        </r>
      </text>
    </comment>
    <comment ref="M22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22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2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кс-2сметная стоимость</t>
        </r>
      </text>
    </comment>
    <comment ref="M26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L8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1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1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1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1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19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2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2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2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30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6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8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9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30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5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6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8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0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3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6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9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299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L30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M300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L3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301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L30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M302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87" authorId="0">
      <text>
        <r>
          <rPr>
            <b/>
            <sz val="9"/>
            <rFont val="Tahoma"/>
            <family val="2"/>
          </rPr>
          <t>Стоимость по постановлению  82-П</t>
        </r>
      </text>
    </comment>
    <comment ref="M174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25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28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3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23" authorId="0">
      <text>
        <r>
          <rPr>
            <b/>
            <sz val="9"/>
            <rFont val="Tahoma"/>
            <family val="2"/>
          </rPr>
          <t>сметная стоимость</t>
        </r>
      </text>
    </comment>
    <comment ref="M334" authorId="0">
      <text>
        <r>
          <rPr>
            <b/>
            <sz val="9"/>
            <rFont val="Tahoma"/>
            <family val="2"/>
          </rPr>
          <t>предельная 82-
П</t>
        </r>
      </text>
    </comment>
    <comment ref="M329" authorId="0">
      <text>
        <r>
          <rPr>
            <b/>
            <sz val="9"/>
            <rFont val="Tahoma"/>
            <family val="2"/>
          </rPr>
          <t>предельная 82-п</t>
        </r>
      </text>
    </comment>
    <comment ref="M290" authorId="0">
      <text>
        <r>
          <rPr>
            <b/>
            <sz val="9"/>
            <rFont val="Tahoma"/>
            <family val="2"/>
          </rPr>
          <t>предельная 82-п</t>
        </r>
      </text>
    </comment>
    <comment ref="M274" authorId="0">
      <text>
        <r>
          <rPr>
            <b/>
            <sz val="9"/>
            <rFont val="Tahoma"/>
            <family val="2"/>
          </rPr>
          <t xml:space="preserve">предельная 82-п
</t>
        </r>
      </text>
    </comment>
    <comment ref="M331" authorId="0">
      <text>
        <r>
          <rPr>
            <b/>
            <sz val="9"/>
            <rFont val="Tahoma"/>
            <family val="2"/>
          </rPr>
          <t>предельная стоимость 82-п</t>
        </r>
      </text>
    </comment>
    <comment ref="M326" authorId="0">
      <text>
        <r>
          <rPr>
            <b/>
            <sz val="9"/>
            <rFont val="Tahoma"/>
            <family val="2"/>
          </rPr>
          <t>предельная 82- п</t>
        </r>
      </text>
    </comment>
    <comment ref="M282" authorId="0">
      <text>
        <r>
          <rPr>
            <b/>
            <sz val="9"/>
            <rFont val="Tahoma"/>
            <family val="2"/>
          </rPr>
          <t>предельная 82-п</t>
        </r>
      </text>
    </comment>
    <comment ref="M283" authorId="0">
      <text>
        <r>
          <rPr>
            <b/>
            <sz val="9"/>
            <rFont val="Tahoma"/>
            <family val="2"/>
          </rPr>
          <t>предельная 82-п</t>
        </r>
      </text>
    </comment>
    <comment ref="N284" authorId="0">
      <text>
        <r>
          <t/>
        </r>
      </text>
    </comment>
    <comment ref="M284" authorId="0">
      <text>
        <r>
          <rPr>
            <b/>
            <sz val="9"/>
            <rFont val="Tahoma"/>
            <family val="2"/>
          </rPr>
          <t>предельная 82-п</t>
        </r>
      </text>
    </comment>
    <comment ref="M285" authorId="0">
      <text>
        <r>
          <rPr>
            <b/>
            <sz val="9"/>
            <rFont val="Tahoma"/>
            <family val="2"/>
          </rPr>
          <t>предельная 82-п</t>
        </r>
      </text>
    </comment>
    <comment ref="M281" authorId="0">
      <text>
        <r>
          <rPr>
            <b/>
            <sz val="9"/>
            <rFont val="Tahoma"/>
            <family val="0"/>
          </rPr>
          <t>предельная 82-п</t>
        </r>
      </text>
    </comment>
    <comment ref="M319" authorId="0">
      <text>
        <r>
          <rPr>
            <b/>
            <sz val="9"/>
            <rFont val="Tahoma"/>
            <family val="2"/>
          </rPr>
          <t>предельная стоимость 82-п</t>
        </r>
      </text>
    </comment>
  </commentList>
</comments>
</file>

<file path=xl/sharedStrings.xml><?xml version="1.0" encoding="utf-8"?>
<sst xmlns="http://schemas.openxmlformats.org/spreadsheetml/2006/main" count="1932" uniqueCount="165">
  <si>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</si>
  <si>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</si>
  <si>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</si>
  <si>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</si>
  <si>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</si>
  <si>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</si>
  <si>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</si>
  <si>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</si>
  <si>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</si>
  <si>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</si>
  <si>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</si>
  <si>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</si>
  <si>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</si>
  <si>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</si>
  <si>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</si>
  <si>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</si>
  <si>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</si>
  <si>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</si>
  <si>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</si>
  <si>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</si>
  <si>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</si>
  <si>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</si>
  <si>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</si>
  <si>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</si>
  <si>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</si>
  <si>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</si>
  <si>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</si>
  <si>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</si>
  <si>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</si>
  <si>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</si>
  <si>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</si>
  <si>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</si>
  <si>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</si>
  <si>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</si>
  <si>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</si>
  <si>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</si>
  <si>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</si>
  <si>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</si>
  <si>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</si>
  <si>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</si>
  <si>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>1</t>
  </si>
  <si>
    <t>Всего по МО</t>
  </si>
  <si>
    <t>Итого по многоквартирному дому:</t>
  </si>
  <si>
    <t>Общая площадь крыши</t>
  </si>
  <si>
    <t>Всего по МО за период 2020 -2022 годы</t>
  </si>
  <si>
    <t>Итого по МО за 2020 год</t>
  </si>
  <si>
    <t>г. Елизово, пер. Тимирязевский, д. 4</t>
  </si>
  <si>
    <t>РО</t>
  </si>
  <si>
    <t>13.02</t>
  </si>
  <si>
    <t>Разработка ПСД ремонта крыши</t>
  </si>
  <si>
    <t>Ремонт крыши</t>
  </si>
  <si>
    <t>г. Елизово, пер. Тимирязевский, д. 7А</t>
  </si>
  <si>
    <t>г. Елизово, ул. Завойко, д. 19</t>
  </si>
  <si>
    <t>15.02</t>
  </si>
  <si>
    <t>г. Елизово, ул. Партизанская, д. 13</t>
  </si>
  <si>
    <t>г. Елизово, ул. Рябикова, д. 61</t>
  </si>
  <si>
    <t>Ремонт ВДИС теплоснабжения</t>
  </si>
  <si>
    <t>Ремонт ВДИС горячего водоснабжения</t>
  </si>
  <si>
    <t>Ремонт ВДИС холодного водоснабжения</t>
  </si>
  <si>
    <t>г. Елизово, ул. Красноармейская, д. 2</t>
  </si>
  <si>
    <t>г. Елизово, ул. Уральская, д. 13</t>
  </si>
  <si>
    <t>г. Елизово, ул. Попова, д. 22А</t>
  </si>
  <si>
    <t>г. Елизово, ул. Рябикова, д. 1</t>
  </si>
  <si>
    <t>25.02</t>
  </si>
  <si>
    <t>г. Елизово, ул. Спортивная, д. 12</t>
  </si>
  <si>
    <t>г. Елизово, ул. Уральская, д. 3</t>
  </si>
  <si>
    <t>11</t>
  </si>
  <si>
    <t>2020 год</t>
  </si>
  <si>
    <t>2021 год</t>
  </si>
  <si>
    <t>г. Елизово, ул. Завойко, д. 40</t>
  </si>
  <si>
    <t>12</t>
  </si>
  <si>
    <t>г. Елизово, ул. Ключевская, д. 3</t>
  </si>
  <si>
    <t>2022 год</t>
  </si>
  <si>
    <t>г. Елизово, ул. Ленина,  д. 47</t>
  </si>
  <si>
    <t>г. Елизово, ул. Уральская, д. 4</t>
  </si>
  <si>
    <t>23.02</t>
  </si>
  <si>
    <t>13</t>
  </si>
  <si>
    <t>г. Елизово, ул. Школьная, д. 1Б</t>
  </si>
  <si>
    <t>Разработка ПСД ВДИС горячего водоснабжения</t>
  </si>
  <si>
    <t>Разработка ПСД ВДИС холодного водоснабжения</t>
  </si>
  <si>
    <t>Разработка ПСД ВДИС водоотведения</t>
  </si>
  <si>
    <t>Ремонт ВДИС водоотведения</t>
  </si>
  <si>
    <t>Ремонт ВДИС электроснабжения</t>
  </si>
  <si>
    <t>итого по МО за 2021 год</t>
  </si>
  <si>
    <t>г. Елизово, ул. Беринга, д. 4</t>
  </si>
  <si>
    <t>г. Елизово, ул.Весенняя, д. 1А</t>
  </si>
  <si>
    <t>12.02</t>
  </si>
  <si>
    <t>г. Елизово, ул.Деркачева, д. 10</t>
  </si>
  <si>
    <t>г. Елизово, ул.Крашенинникова, д. 10А</t>
  </si>
  <si>
    <t>г. Елизово, ул. 40 лет Октября, д. 5</t>
  </si>
  <si>
    <t>г. Елизово, ул. 40 лет Октября, д. 7</t>
  </si>
  <si>
    <t>г. Елизово, ул. Виталия Кручины, д. 26А</t>
  </si>
  <si>
    <t>Ремонт фасада</t>
  </si>
  <si>
    <t>14</t>
  </si>
  <si>
    <t>15</t>
  </si>
  <si>
    <t>16</t>
  </si>
  <si>
    <t>г. Елизово, ул.Завойко, д. 44</t>
  </si>
  <si>
    <t>24.02</t>
  </si>
  <si>
    <t>г. Елизово, ул.Красноармейская, д. 13</t>
  </si>
  <si>
    <t>г. Елизово,Красноярская, д. 2</t>
  </si>
  <si>
    <t>г. Елизово, ул. Красноярская, д. 4</t>
  </si>
  <si>
    <t>г. Елизово, ул. Северная,  д. 20</t>
  </si>
  <si>
    <t>г. Елизово, ул. Северная,  д. 22</t>
  </si>
  <si>
    <t>г. Елизово, ул. Ленина,  д. 31</t>
  </si>
  <si>
    <t>г. Елизово, ул. Ленина,  д. 33</t>
  </si>
  <si>
    <t>г. Елизово, ул. Ленина,  д. 36</t>
  </si>
  <si>
    <t>г. Елизово, ул. Ленина,  д. 39</t>
  </si>
  <si>
    <t>г. Елизово, ул. Ленина,  д. 41 В</t>
  </si>
  <si>
    <t>г. Елизово, ул. Пограничная,  д. 19</t>
  </si>
  <si>
    <t>г. Елизово, ул. Школьная,  д. 11</t>
  </si>
  <si>
    <t>г. Елизово, ул. Школьная,  д. 7</t>
  </si>
  <si>
    <t>г. Елизово, ул. 40 лет Октября, д. 11</t>
  </si>
  <si>
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Елизовскому городскому поселению    на 2020 - 2022 годы
                                 </t>
  </si>
  <si>
    <t>г. Елизово, ул.Красноярская, д. 7</t>
  </si>
  <si>
    <t>11.02</t>
  </si>
  <si>
    <t>г. Елизово, ул.Связи, д. 19</t>
  </si>
  <si>
    <t>21.02</t>
  </si>
  <si>
    <t>г. Елизово, ул. Завойко, д. 44</t>
  </si>
  <si>
    <t>г. Елизово, ул. Завойко, д. 42</t>
  </si>
  <si>
    <t>г. Елизово, ул. Дальневосточная, д. 14</t>
  </si>
  <si>
    <t>г. Елизово, ул. Дальневосточная, д. 11</t>
  </si>
  <si>
    <t>г. Елизово, пер. Радужный, д. 1</t>
  </si>
  <si>
    <t>«Приложение 2  к   постановлению администрации Елизовского городского поселения от 18.06.2019  № 650-п</t>
  </si>
  <si>
    <r>
      <t xml:space="preserve">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
по Елизовскому городскому поселению    на 2020 - 2022 годы
</t>
    </r>
    <r>
      <rPr>
        <i/>
        <sz val="14"/>
        <color indexed="8"/>
        <rFont val="Times New Roman"/>
        <family val="1"/>
      </rPr>
      <t xml:space="preserve"> </t>
    </r>
  </si>
  <si>
    <t xml:space="preserve">г. Елизово, ул.Крашенинникова, д. 8 </t>
  </si>
  <si>
    <t>г. Елизово, ул. Дальневосточная, д. 10</t>
  </si>
  <si>
    <t>г. Елизово, ул. Школьная, д. 10</t>
  </si>
  <si>
    <t>г. Елизово, ул. Звездная, д. 6</t>
  </si>
  <si>
    <t>г. Елизово, ул. Звездная, д. 7</t>
  </si>
  <si>
    <t>г. Елизово, ул. Ларина, д. 4</t>
  </si>
  <si>
    <t>г. Елизово, ул.Звездная, д. 6</t>
  </si>
  <si>
    <t>г. Елизово, ул. Ларина, д. 6</t>
  </si>
  <si>
    <t>Разработка ПСД ВДИС электроснабжения</t>
  </si>
  <si>
    <t>Разработка ПСД ВДИС теплоснабжения</t>
  </si>
  <si>
    <t>итого по МО за 2022 год</t>
  </si>
  <si>
    <t xml:space="preserve">  РО</t>
  </si>
  <si>
    <t>г. Елизово, ул. Попова, д.22А</t>
  </si>
  <si>
    <t>г. Елизово, ул. Пограничная, д. 21А</t>
  </si>
  <si>
    <t>29</t>
  </si>
  <si>
    <t>г. Елизово, ул. Ленина  д. 30А</t>
  </si>
  <si>
    <t>Разработка ПСД  фасада</t>
  </si>
  <si>
    <t>г. Елизово, ул. Школьная, д. 7</t>
  </si>
  <si>
    <t>г. Елизово, ул. Беринга, д. 6</t>
  </si>
  <si>
    <t>22.02</t>
  </si>
  <si>
    <t>.»</t>
  </si>
  <si>
    <t xml:space="preserve">«Приложение 1 к   постановлению администрации Елизовского городского поселения от 18.06.2019  № 650-п </t>
  </si>
  <si>
    <t>12.01</t>
  </si>
  <si>
    <t>Ремонт  ПСД ВДИС электроснабжения</t>
  </si>
  <si>
    <t>г. Елизово, ул. Школьная,  д. 5</t>
  </si>
  <si>
    <t>Разработка ПСД ВДИС  электроснабжения</t>
  </si>
  <si>
    <t>-</t>
  </si>
  <si>
    <t>г. Елизово, ул. Школьная,  д. 9</t>
  </si>
  <si>
    <t>Разработка ПСДВДИС электроснабжения</t>
  </si>
  <si>
    <t>г. Елизово, ул. Школьная,  д. 13</t>
  </si>
  <si>
    <t>г. Елизово, ул.Красноармейская, д. 11</t>
  </si>
  <si>
    <t>Ремонт ВДИС  электроснабжения</t>
  </si>
  <si>
    <t>г. Елизово, ул. Пограничная,  д. 31</t>
  </si>
  <si>
    <t>Разработка ПСД ВДИС  отопленния</t>
  </si>
  <si>
    <t>Ремонт   ВДИС  электроснабжения</t>
  </si>
  <si>
    <t>Ремонт  ВДИС электроснабжения</t>
  </si>
  <si>
    <t>Разработка ПСД ВДИС  водоотведения</t>
  </si>
  <si>
    <t>10</t>
  </si>
  <si>
    <t>Разработка ПСД крыши</t>
  </si>
  <si>
    <t xml:space="preserve">Приложение 1 к   постановлению администрации  Елизовского городского поселения   от 04.02.2022  № 179-п                                                             </t>
  </si>
  <si>
    <t>Приложение 2 к   постановлению администрации  Елизовского городского поселения  от 04.02.2022  № 179-п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</si>
</sst>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[$-FC19]d\ mmmm\ yyyy\ &quot;г.&quot;"/>
    <numFmt numFmtId="181" formatCode="_-* #,##0.000_р_._-;\-* #,##0.000_р_._-;_-* &quot;-&quot;??_р_._-;_-@_-"/>
    <numFmt numFmtId="182" formatCode="0.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color indexed="8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30"/>
      <name val="Times New Roman"/>
      <family val="1"/>
    </font>
    <font>
      <i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36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9" tint="-0.4999699890613556"/>
      <name val="Calibri"/>
      <family val="2"/>
    </font>
    <font>
      <sz val="11"/>
      <color theme="9" tint="-0.4999699890613556"/>
      <name val="Times New Roman"/>
      <family val="1"/>
    </font>
    <font>
      <b/>
      <sz val="11"/>
      <color theme="9" tint="-0.4999699890613556"/>
      <name val="Calibri"/>
      <family val="2"/>
    </font>
    <font>
      <b/>
      <i/>
      <sz val="11"/>
      <color theme="1"/>
      <name val="Times New Roman"/>
      <family val="1"/>
    </font>
    <font>
      <b/>
      <i/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70C0"/>
      <name val="Times New Roman"/>
      <family val="1"/>
    </font>
    <font>
      <i/>
      <sz val="11"/>
      <color rgb="FF00B050"/>
      <name val="Times New Roman"/>
      <family val="1"/>
    </font>
    <font>
      <sz val="11"/>
      <color rgb="FF7030A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66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/>
    </xf>
    <xf numFmtId="4" fontId="6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66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Fill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6" fillId="0" borderId="0" xfId="0" applyFont="1" applyAlignment="1">
      <alignment horizontal="right"/>
    </xf>
    <xf numFmtId="1" fontId="7" fillId="0" borderId="0" xfId="0" applyNumberFormat="1" applyFont="1" applyFill="1" applyAlignment="1">
      <alignment horizontal="left" vertical="center" wrapText="1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 horizontal="right"/>
    </xf>
    <xf numFmtId="0" fontId="70" fillId="0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1" fillId="0" borderId="0" xfId="0" applyNumberFormat="1" applyFont="1" applyAlignment="1">
      <alignment/>
    </xf>
    <xf numFmtId="0" fontId="67" fillId="0" borderId="10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/>
    </xf>
    <xf numFmtId="171" fontId="11" fillId="33" borderId="14" xfId="83" applyFont="1" applyFill="1" applyBorder="1" applyAlignment="1">
      <alignment vertical="center" wrapText="1"/>
    </xf>
    <xf numFmtId="0" fontId="11" fillId="33" borderId="14" xfId="83" applyNumberFormat="1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4" xfId="83" applyNumberFormat="1" applyFont="1" applyFill="1" applyBorder="1" applyAlignment="1">
      <alignment horizontal="right" vertical="center" wrapText="1"/>
    </xf>
    <xf numFmtId="4" fontId="11" fillId="33" borderId="14" xfId="0" applyNumberFormat="1" applyFont="1" applyFill="1" applyBorder="1" applyAlignment="1">
      <alignment horizontal="right" vertical="center" wrapText="1"/>
    </xf>
    <xf numFmtId="4" fontId="11" fillId="33" borderId="15" xfId="0" applyNumberFormat="1" applyFont="1" applyFill="1" applyBorder="1" applyAlignment="1">
      <alignment horizontal="right" vertical="center" wrapText="1"/>
    </xf>
    <xf numFmtId="43" fontId="72" fillId="33" borderId="0" xfId="0" applyNumberFormat="1" applyFont="1" applyFill="1" applyBorder="1" applyAlignment="1">
      <alignment vertical="top"/>
    </xf>
    <xf numFmtId="0" fontId="10" fillId="33" borderId="16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 shrinkToFit="1"/>
    </xf>
    <xf numFmtId="4" fontId="11" fillId="33" borderId="18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 wrapText="1"/>
    </xf>
    <xf numFmtId="3" fontId="11" fillId="33" borderId="14" xfId="0" applyNumberFormat="1" applyFont="1" applyFill="1" applyBorder="1" applyAlignment="1">
      <alignment horizontal="center" wrapText="1"/>
    </xf>
    <xf numFmtId="3" fontId="11" fillId="33" borderId="14" xfId="0" applyNumberFormat="1" applyFont="1" applyFill="1" applyBorder="1" applyAlignment="1">
      <alignment horizontal="center" wrapText="1" shrinkToFit="1"/>
    </xf>
    <xf numFmtId="4" fontId="11" fillId="33" borderId="14" xfId="83" applyNumberFormat="1" applyFont="1" applyFill="1" applyBorder="1" applyAlignment="1">
      <alignment horizontal="right" wrapText="1"/>
    </xf>
    <xf numFmtId="4" fontId="11" fillId="33" borderId="14" xfId="0" applyNumberFormat="1" applyFont="1" applyFill="1" applyBorder="1" applyAlignment="1">
      <alignment horizontal="right" wrapText="1"/>
    </xf>
    <xf numFmtId="4" fontId="11" fillId="33" borderId="15" xfId="0" applyNumberFormat="1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center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wrapText="1"/>
    </xf>
    <xf numFmtId="0" fontId="11" fillId="33" borderId="20" xfId="0" applyFont="1" applyFill="1" applyBorder="1" applyAlignment="1">
      <alignment horizontal="center"/>
    </xf>
    <xf numFmtId="4" fontId="11" fillId="33" borderId="20" xfId="0" applyNumberFormat="1" applyFont="1" applyFill="1" applyBorder="1" applyAlignment="1">
      <alignment horizontal="center" wrapText="1"/>
    </xf>
    <xf numFmtId="4" fontId="11" fillId="33" borderId="20" xfId="0" applyNumberFormat="1" applyFont="1" applyFill="1" applyBorder="1" applyAlignment="1">
      <alignment horizontal="right" wrapText="1"/>
    </xf>
    <xf numFmtId="4" fontId="11" fillId="33" borderId="21" xfId="0" applyNumberFormat="1" applyFont="1" applyFill="1" applyBorder="1" applyAlignment="1">
      <alignment horizontal="right" wrapText="1"/>
    </xf>
    <xf numFmtId="0" fontId="11" fillId="33" borderId="22" xfId="0" applyFont="1" applyFill="1" applyBorder="1" applyAlignment="1">
      <alignment horizontal="center"/>
    </xf>
    <xf numFmtId="0" fontId="72" fillId="33" borderId="0" xfId="0" applyFont="1" applyFill="1" applyBorder="1" applyAlignment="1">
      <alignment vertical="top"/>
    </xf>
    <xf numFmtId="43" fontId="74" fillId="33" borderId="0" xfId="0" applyNumberFormat="1" applyFont="1" applyFill="1" applyBorder="1" applyAlignment="1">
      <alignment vertical="top"/>
    </xf>
    <xf numFmtId="4" fontId="72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Alignment="1">
      <alignment vertical="top" wrapText="1" shrinkToFit="1"/>
    </xf>
    <xf numFmtId="4" fontId="4" fillId="33" borderId="0" xfId="0" applyNumberFormat="1" applyFont="1" applyFill="1" applyAlignment="1">
      <alignment vertical="top" wrapText="1" shrinkToFi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75" fillId="0" borderId="24" xfId="0" applyFont="1" applyBorder="1" applyAlignment="1">
      <alignment horizontal="center" vertical="top" wrapText="1"/>
    </xf>
    <xf numFmtId="1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6" fillId="0" borderId="0" xfId="0" applyFont="1" applyAlignment="1">
      <alignment horizontal="right" vertical="top" wrapText="1"/>
    </xf>
    <xf numFmtId="0" fontId="75" fillId="0" borderId="0" xfId="0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horizontal="center" vertical="top"/>
    </xf>
    <xf numFmtId="4" fontId="10" fillId="33" borderId="0" xfId="0" applyNumberFormat="1" applyFont="1" applyFill="1" applyAlignment="1">
      <alignment vertical="top"/>
    </xf>
    <xf numFmtId="3" fontId="10" fillId="33" borderId="0" xfId="0" applyNumberFormat="1" applyFont="1" applyFill="1" applyAlignment="1">
      <alignment vertical="top"/>
    </xf>
    <xf numFmtId="4" fontId="10" fillId="33" borderId="0" xfId="0" applyNumberFormat="1" applyFont="1" applyFill="1" applyAlignment="1">
      <alignment vertical="top" wrapText="1" shrinkToFit="1"/>
    </xf>
    <xf numFmtId="0" fontId="4" fillId="33" borderId="0" xfId="0" applyFont="1" applyFill="1" applyBorder="1" applyAlignment="1">
      <alignment vertical="top"/>
    </xf>
    <xf numFmtId="4" fontId="10" fillId="33" borderId="0" xfId="0" applyNumberFormat="1" applyFont="1" applyFill="1" applyAlignment="1">
      <alignment horizontal="right" vertical="top"/>
    </xf>
    <xf numFmtId="0" fontId="74" fillId="33" borderId="0" xfId="0" applyFont="1" applyFill="1" applyBorder="1" applyAlignment="1">
      <alignment vertical="top"/>
    </xf>
    <xf numFmtId="0" fontId="14" fillId="33" borderId="24" xfId="0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/>
    </xf>
    <xf numFmtId="3" fontId="8" fillId="33" borderId="10" xfId="0" applyNumberFormat="1" applyFont="1" applyFill="1" applyBorder="1" applyAlignment="1">
      <alignment horizontal="center" vertical="center" textRotation="90" wrapText="1"/>
    </xf>
    <xf numFmtId="3" fontId="8" fillId="33" borderId="25" xfId="0" applyNumberFormat="1" applyFont="1" applyFill="1" applyBorder="1" applyAlignment="1">
      <alignment horizontal="center" vertical="center" textRotation="90" wrapText="1"/>
    </xf>
    <xf numFmtId="3" fontId="8" fillId="33" borderId="25" xfId="0" applyNumberFormat="1" applyFont="1" applyFill="1" applyBorder="1" applyAlignment="1">
      <alignment horizontal="center" vertical="center" textRotation="90" wrapText="1" shrinkToFit="1"/>
    </xf>
    <xf numFmtId="4" fontId="8" fillId="33" borderId="10" xfId="0" applyNumberFormat="1" applyFont="1" applyFill="1" applyBorder="1" applyAlignment="1">
      <alignment horizontal="right" vertical="center" textRotation="90" wrapText="1"/>
    </xf>
    <xf numFmtId="4" fontId="8" fillId="33" borderId="28" xfId="0" applyNumberFormat="1" applyFont="1" applyFill="1" applyBorder="1" applyAlignment="1">
      <alignment horizontal="right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3" fontId="8" fillId="33" borderId="26" xfId="0" applyNumberFormat="1" applyFont="1" applyFill="1" applyBorder="1" applyAlignment="1">
      <alignment horizontal="center" vertical="center" textRotation="90" wrapText="1"/>
    </xf>
    <xf numFmtId="3" fontId="8" fillId="33" borderId="26" xfId="0" applyNumberFormat="1" applyFont="1" applyFill="1" applyBorder="1" applyAlignment="1">
      <alignment horizontal="center" vertical="center" textRotation="90" wrapText="1" shrinkToFit="1"/>
    </xf>
    <xf numFmtId="4" fontId="8" fillId="33" borderId="25" xfId="0" applyNumberFormat="1" applyFont="1" applyFill="1" applyBorder="1" applyAlignment="1">
      <alignment horizontal="right" vertical="center" textRotation="90" wrapText="1"/>
    </xf>
    <xf numFmtId="4" fontId="8" fillId="33" borderId="10" xfId="0" applyNumberFormat="1" applyFont="1" applyFill="1" applyBorder="1" applyAlignment="1">
      <alignment horizontal="right" vertical="center" wrapText="1"/>
    </xf>
    <xf numFmtId="3" fontId="8" fillId="33" borderId="27" xfId="0" applyNumberFormat="1" applyFont="1" applyFill="1" applyBorder="1" applyAlignment="1">
      <alignment horizontal="center" vertical="center" textRotation="90" wrapText="1"/>
    </xf>
    <xf numFmtId="3" fontId="8" fillId="33" borderId="27" xfId="0" applyNumberFormat="1" applyFont="1" applyFill="1" applyBorder="1" applyAlignment="1">
      <alignment horizontal="center" vertical="center" textRotation="90" wrapText="1" shrinkToFit="1"/>
    </xf>
    <xf numFmtId="4" fontId="8" fillId="33" borderId="27" xfId="0" applyNumberFormat="1" applyFont="1" applyFill="1" applyBorder="1" applyAlignment="1">
      <alignment horizontal="right" vertical="center" textRotation="90" wrapText="1"/>
    </xf>
    <xf numFmtId="4" fontId="8" fillId="33" borderId="10" xfId="0" applyNumberFormat="1" applyFont="1" applyFill="1" applyBorder="1" applyAlignment="1">
      <alignment horizontal="right" vertical="center" textRotation="90" wrapText="1"/>
    </xf>
    <xf numFmtId="0" fontId="8" fillId="33" borderId="27" xfId="0" applyFont="1" applyFill="1" applyBorder="1" applyAlignment="1">
      <alignment horizontal="center" vertical="center" textRotation="90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 shrinkToFi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28" xfId="0" applyNumberFormat="1" applyFont="1" applyFill="1" applyBorder="1" applyAlignment="1">
      <alignment horizontal="right" vertical="center" wrapText="1"/>
    </xf>
    <xf numFmtId="0" fontId="10" fillId="33" borderId="25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 wrapText="1" shrinkToFit="1"/>
    </xf>
    <xf numFmtId="4" fontId="10" fillId="33" borderId="25" xfId="0" applyNumberFormat="1" applyFont="1" applyFill="1" applyBorder="1" applyAlignment="1">
      <alignment horizontal="right" vertical="center"/>
    </xf>
    <xf numFmtId="4" fontId="10" fillId="33" borderId="29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1" fontId="11" fillId="33" borderId="14" xfId="83" applyFont="1" applyFill="1" applyBorder="1" applyAlignment="1">
      <alignment horizontal="center" vertical="center" wrapText="1"/>
    </xf>
    <xf numFmtId="179" fontId="11" fillId="33" borderId="14" xfId="83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4" fontId="72" fillId="33" borderId="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vertical="top"/>
    </xf>
    <xf numFmtId="0" fontId="11" fillId="33" borderId="27" xfId="0" applyFont="1" applyFill="1" applyBorder="1" applyAlignment="1">
      <alignment horizontal="center" vertical="top"/>
    </xf>
    <xf numFmtId="171" fontId="11" fillId="33" borderId="27" xfId="83" applyFont="1" applyFill="1" applyBorder="1" applyAlignment="1">
      <alignment horizontal="right" vertical="top" wrapText="1"/>
    </xf>
    <xf numFmtId="179" fontId="11" fillId="33" borderId="27" xfId="83" applyNumberFormat="1" applyFont="1" applyFill="1" applyBorder="1" applyAlignment="1">
      <alignment horizontal="center" vertical="top" wrapText="1"/>
    </xf>
    <xf numFmtId="3" fontId="11" fillId="33" borderId="27" xfId="0" applyNumberFormat="1" applyFont="1" applyFill="1" applyBorder="1" applyAlignment="1">
      <alignment horizontal="center" vertical="top" wrapText="1" shrinkToFit="1"/>
    </xf>
    <xf numFmtId="4" fontId="11" fillId="33" borderId="27" xfId="83" applyNumberFormat="1" applyFont="1" applyFill="1" applyBorder="1" applyAlignment="1">
      <alignment horizontal="right" vertical="top" wrapText="1"/>
    </xf>
    <xf numFmtId="4" fontId="11" fillId="33" borderId="27" xfId="0" applyNumberFormat="1" applyFont="1" applyFill="1" applyBorder="1" applyAlignment="1">
      <alignment horizontal="right" vertical="top" wrapText="1"/>
    </xf>
    <xf numFmtId="4" fontId="11" fillId="33" borderId="27" xfId="0" applyNumberFormat="1" applyFont="1" applyFill="1" applyBorder="1" applyAlignment="1">
      <alignment horizontal="right" vertical="center" wrapText="1"/>
    </xf>
    <xf numFmtId="4" fontId="11" fillId="33" borderId="31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center" vertical="top"/>
    </xf>
    <xf numFmtId="49" fontId="12" fillId="33" borderId="32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34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/>
    </xf>
    <xf numFmtId="171" fontId="9" fillId="33" borderId="14" xfId="83" applyFont="1" applyFill="1" applyBorder="1" applyAlignment="1">
      <alignment horizontal="center" vertical="center" wrapText="1"/>
    </xf>
    <xf numFmtId="0" fontId="9" fillId="33" borderId="14" xfId="83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 shrinkToFit="1"/>
    </xf>
    <xf numFmtId="4" fontId="9" fillId="33" borderId="14" xfId="83" applyNumberFormat="1" applyFont="1" applyFill="1" applyBorder="1" applyAlignment="1">
      <alignment horizontal="right" vertical="center" wrapText="1"/>
    </xf>
    <xf numFmtId="4" fontId="9" fillId="33" borderId="14" xfId="0" applyNumberFormat="1" applyFont="1" applyFill="1" applyBorder="1" applyAlignment="1">
      <alignment horizontal="right" vertical="center" wrapText="1"/>
    </xf>
    <xf numFmtId="4" fontId="9" fillId="33" borderId="15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49" fontId="10" fillId="33" borderId="36" xfId="0" applyNumberFormat="1" applyFont="1" applyFill="1" applyBorder="1" applyAlignment="1">
      <alignment horizontal="center" vertical="center"/>
    </xf>
    <xf numFmtId="4" fontId="10" fillId="33" borderId="36" xfId="59" applyNumberFormat="1" applyFont="1" applyFill="1" applyBorder="1" applyAlignment="1">
      <alignment horizontal="center" vertical="center" wrapText="1"/>
      <protection/>
    </xf>
    <xf numFmtId="2" fontId="10" fillId="33" borderId="36" xfId="0" applyNumberFormat="1" applyFont="1" applyFill="1" applyBorder="1" applyAlignment="1">
      <alignment horizontal="center" vertical="center" wrapText="1"/>
    </xf>
    <xf numFmtId="3" fontId="10" fillId="33" borderId="36" xfId="0" applyNumberFormat="1" applyFont="1" applyFill="1" applyBorder="1" applyAlignment="1">
      <alignment horizontal="center" vertical="center" wrapText="1"/>
    </xf>
    <xf numFmtId="49" fontId="10" fillId="33" borderId="36" xfId="0" applyNumberFormat="1" applyFont="1" applyFill="1" applyBorder="1" applyAlignment="1">
      <alignment horizontal="left" vertical="center" wrapText="1" shrinkToFit="1"/>
    </xf>
    <xf numFmtId="4" fontId="10" fillId="33" borderId="36" xfId="83" applyNumberFormat="1" applyFont="1" applyFill="1" applyBorder="1" applyAlignment="1">
      <alignment horizontal="right" vertical="center" wrapText="1"/>
    </xf>
    <xf numFmtId="4" fontId="10" fillId="33" borderId="36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4" fontId="10" fillId="33" borderId="37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" fontId="10" fillId="33" borderId="27" xfId="59" applyNumberFormat="1" applyFont="1" applyFill="1" applyBorder="1" applyAlignment="1">
      <alignment horizontal="center" vertical="center" wrapText="1"/>
      <protection/>
    </xf>
    <xf numFmtId="2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 shrinkToFit="1"/>
    </xf>
    <xf numFmtId="4" fontId="10" fillId="33" borderId="10" xfId="83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10" fillId="33" borderId="27" xfId="0" applyNumberFormat="1" applyFont="1" applyFill="1" applyBorder="1" applyAlignment="1">
      <alignment horizontal="right" vertical="center" wrapText="1"/>
    </xf>
    <xf numFmtId="4" fontId="10" fillId="33" borderId="28" xfId="0" applyNumberFormat="1" applyFont="1" applyFill="1" applyBorder="1" applyAlignment="1">
      <alignment horizontal="right" vertical="center" wrapText="1"/>
    </xf>
    <xf numFmtId="0" fontId="10" fillId="33" borderId="39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/>
    </xf>
    <xf numFmtId="4" fontId="10" fillId="33" borderId="26" xfId="59" applyNumberFormat="1" applyFont="1" applyFill="1" applyBorder="1" applyAlignment="1">
      <alignment horizontal="center" vertical="center" wrapText="1"/>
      <protection/>
    </xf>
    <xf numFmtId="2" fontId="10" fillId="33" borderId="25" xfId="0" applyNumberFormat="1" applyFont="1" applyFill="1" applyBorder="1" applyAlignment="1">
      <alignment horizontal="center" vertical="center" wrapText="1"/>
    </xf>
    <xf numFmtId="3" fontId="10" fillId="33" borderId="25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left" vertical="center" wrapText="1" shrinkToFit="1"/>
    </xf>
    <xf numFmtId="4" fontId="10" fillId="33" borderId="25" xfId="83" applyNumberFormat="1" applyFont="1" applyFill="1" applyBorder="1" applyAlignment="1">
      <alignment horizontal="right" vertical="center" wrapText="1"/>
    </xf>
    <xf numFmtId="4" fontId="10" fillId="33" borderId="25" xfId="0" applyNumberFormat="1" applyFont="1" applyFill="1" applyBorder="1" applyAlignment="1">
      <alignment horizontal="right" vertical="center" wrapText="1"/>
    </xf>
    <xf numFmtId="4" fontId="10" fillId="33" borderId="29" xfId="0" applyNumberFormat="1" applyFont="1" applyFill="1" applyBorder="1" applyAlignment="1">
      <alignment horizontal="right" vertical="center" wrapText="1"/>
    </xf>
    <xf numFmtId="4" fontId="11" fillId="33" borderId="14" xfId="59" applyNumberFormat="1" applyFont="1" applyFill="1" applyBorder="1" applyAlignment="1">
      <alignment horizontal="center" vertical="center" wrapText="1"/>
      <protection/>
    </xf>
    <xf numFmtId="0" fontId="10" fillId="33" borderId="30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/>
    </xf>
    <xf numFmtId="4" fontId="10" fillId="33" borderId="27" xfId="58" applyNumberFormat="1" applyFont="1" applyFill="1" applyBorder="1" applyAlignment="1">
      <alignment horizontal="center" vertical="center" wrapText="1"/>
      <protection/>
    </xf>
    <xf numFmtId="2" fontId="10" fillId="33" borderId="27" xfId="0" applyNumberFormat="1" applyFont="1" applyFill="1" applyBorder="1" applyAlignment="1">
      <alignment horizontal="center" vertical="center" wrapText="1"/>
    </xf>
    <xf numFmtId="3" fontId="10" fillId="33" borderId="27" xfId="0" applyNumberFormat="1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left" vertical="center" wrapText="1" shrinkToFit="1"/>
    </xf>
    <xf numFmtId="4" fontId="66" fillId="33" borderId="27" xfId="0" applyNumberFormat="1" applyFont="1" applyFill="1" applyBorder="1" applyAlignment="1">
      <alignment horizontal="right" vertical="center"/>
    </xf>
    <xf numFmtId="4" fontId="10" fillId="33" borderId="31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58" applyNumberFormat="1" applyFont="1" applyFill="1" applyBorder="1" applyAlignment="1">
      <alignment horizontal="center" vertical="center" wrapText="1"/>
      <protection/>
    </xf>
    <xf numFmtId="4" fontId="66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4" fontId="10" fillId="33" borderId="26" xfId="0" applyNumberFormat="1" applyFont="1" applyFill="1" applyBorder="1" applyAlignment="1">
      <alignment horizontal="right" vertical="center" wrapText="1"/>
    </xf>
    <xf numFmtId="0" fontId="10" fillId="33" borderId="25" xfId="0" applyFont="1" applyFill="1" applyBorder="1" applyAlignment="1">
      <alignment horizontal="left" vertical="center" wrapText="1"/>
    </xf>
    <xf numFmtId="4" fontId="10" fillId="33" borderId="25" xfId="58" applyNumberFormat="1" applyFont="1" applyFill="1" applyBorder="1" applyAlignment="1">
      <alignment horizontal="center" vertical="center" wrapText="1"/>
      <protection/>
    </xf>
    <xf numFmtId="4" fontId="11" fillId="33" borderId="25" xfId="0" applyNumberFormat="1" applyFont="1" applyFill="1" applyBorder="1" applyAlignment="1">
      <alignment horizontal="right" vertical="center" wrapText="1"/>
    </xf>
    <xf numFmtId="4" fontId="10" fillId="33" borderId="25" xfId="59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left" vertical="center" wrapText="1" shrinkToFit="1"/>
    </xf>
    <xf numFmtId="0" fontId="77" fillId="33" borderId="0" xfId="0" applyFont="1" applyFill="1" applyBorder="1" applyAlignment="1">
      <alignment vertical="top"/>
    </xf>
    <xf numFmtId="0" fontId="10" fillId="33" borderId="40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/>
    </xf>
    <xf numFmtId="4" fontId="10" fillId="33" borderId="18" xfId="61" applyNumberFormat="1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4" fontId="10" fillId="33" borderId="18" xfId="83" applyNumberFormat="1" applyFont="1" applyFill="1" applyBorder="1" applyAlignment="1">
      <alignment horizontal="right" vertical="center" wrapText="1"/>
    </xf>
    <xf numFmtId="4" fontId="10" fillId="33" borderId="41" xfId="0" applyNumberFormat="1" applyFont="1" applyFill="1" applyBorder="1" applyAlignment="1">
      <alignment horizontal="right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4" fontId="10" fillId="33" borderId="27" xfId="0" applyNumberFormat="1" applyFont="1" applyFill="1" applyBorder="1" applyAlignment="1">
      <alignment horizontal="center" vertical="center" wrapText="1"/>
    </xf>
    <xf numFmtId="4" fontId="10" fillId="33" borderId="27" xfId="0" applyNumberFormat="1" applyFont="1" applyFill="1" applyBorder="1" applyAlignment="1">
      <alignment horizontal="left" vertical="center" wrapText="1"/>
    </xf>
    <xf numFmtId="4" fontId="10" fillId="33" borderId="27" xfId="83" applyNumberFormat="1" applyFont="1" applyFill="1" applyBorder="1" applyAlignment="1">
      <alignment horizontal="right" vertical="center" wrapText="1"/>
    </xf>
    <xf numFmtId="0" fontId="78" fillId="33" borderId="0" xfId="0" applyFont="1" applyFill="1" applyBorder="1" applyAlignment="1">
      <alignment vertical="top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25" xfId="0" applyNumberFormat="1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left" vertical="center" wrapText="1"/>
    </xf>
    <xf numFmtId="4" fontId="10" fillId="33" borderId="36" xfId="75" applyNumberFormat="1" applyFont="1" applyFill="1" applyBorder="1" applyAlignment="1">
      <alignment horizontal="center" vertical="center" wrapText="1"/>
      <protection/>
    </xf>
    <xf numFmtId="4" fontId="10" fillId="33" borderId="36" xfId="0" applyNumberFormat="1" applyFont="1" applyFill="1" applyBorder="1" applyAlignment="1">
      <alignment horizontal="center" vertical="center" wrapText="1"/>
    </xf>
    <xf numFmtId="4" fontId="11" fillId="33" borderId="36" xfId="0" applyNumberFormat="1" applyFont="1" applyFill="1" applyBorder="1" applyAlignment="1">
      <alignment horizontal="right" vertical="center" wrapText="1"/>
    </xf>
    <xf numFmtId="4" fontId="10" fillId="33" borderId="25" xfId="75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vertical="top"/>
    </xf>
    <xf numFmtId="0" fontId="10" fillId="33" borderId="18" xfId="0" applyFont="1" applyFill="1" applyBorder="1" applyAlignment="1">
      <alignment horizontal="left" vertical="center" wrapText="1"/>
    </xf>
    <xf numFmtId="4" fontId="10" fillId="33" borderId="18" xfId="67" applyNumberFormat="1" applyFont="1" applyFill="1" applyBorder="1" applyAlignment="1">
      <alignment horizontal="center" vertical="center" wrapText="1"/>
      <protection/>
    </xf>
    <xf numFmtId="4" fontId="10" fillId="33" borderId="36" xfId="0" applyNumberFormat="1" applyFont="1" applyFill="1" applyBorder="1" applyAlignment="1">
      <alignment horizontal="left" vertical="center" wrapText="1"/>
    </xf>
    <xf numFmtId="14" fontId="10" fillId="33" borderId="10" xfId="83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 wrapText="1"/>
    </xf>
    <xf numFmtId="4" fontId="10" fillId="33" borderId="36" xfId="54" applyNumberFormat="1" applyFont="1" applyFill="1" applyBorder="1" applyAlignment="1">
      <alignment horizontal="center" vertical="center" wrapText="1"/>
      <protection/>
    </xf>
    <xf numFmtId="14" fontId="10" fillId="33" borderId="10" xfId="83" applyNumberFormat="1" applyFont="1" applyFill="1" applyBorder="1" applyAlignment="1">
      <alignment horizontal="center" vertical="center"/>
    </xf>
    <xf numFmtId="4" fontId="10" fillId="33" borderId="25" xfId="54" applyNumberFormat="1" applyFont="1" applyFill="1" applyBorder="1" applyAlignment="1">
      <alignment horizontal="center" vertical="center" wrapText="1"/>
      <protection/>
    </xf>
    <xf numFmtId="4" fontId="10" fillId="33" borderId="10" xfId="57" applyNumberFormat="1" applyFont="1" applyFill="1" applyBorder="1" applyAlignment="1">
      <alignment horizontal="center" vertical="center" wrapText="1"/>
      <protection/>
    </xf>
    <xf numFmtId="4" fontId="66" fillId="33" borderId="28" xfId="0" applyNumberFormat="1" applyFont="1" applyFill="1" applyBorder="1" applyAlignment="1">
      <alignment horizontal="right" vertical="center"/>
    </xf>
    <xf numFmtId="4" fontId="10" fillId="33" borderId="25" xfId="57" applyNumberFormat="1" applyFont="1" applyFill="1" applyBorder="1" applyAlignment="1">
      <alignment horizontal="center" vertical="center" wrapText="1"/>
      <protection/>
    </xf>
    <xf numFmtId="4" fontId="66" fillId="33" borderId="29" xfId="0" applyNumberFormat="1" applyFont="1" applyFill="1" applyBorder="1" applyAlignment="1">
      <alignment horizontal="right" vertical="center"/>
    </xf>
    <xf numFmtId="4" fontId="10" fillId="33" borderId="36" xfId="68" applyNumberFormat="1" applyFont="1" applyFill="1" applyBorder="1" applyAlignment="1">
      <alignment horizontal="center" vertical="center" wrapText="1"/>
      <protection/>
    </xf>
    <xf numFmtId="4" fontId="10" fillId="33" borderId="25" xfId="68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8" xfId="83" applyNumberFormat="1" applyFont="1" applyFill="1" applyBorder="1" applyAlignment="1">
      <alignment horizontal="right" vertical="center"/>
    </xf>
    <xf numFmtId="14" fontId="10" fillId="33" borderId="10" xfId="0" applyNumberFormat="1" applyFont="1" applyFill="1" applyBorder="1" applyAlignment="1">
      <alignment horizontal="right" vertical="center"/>
    </xf>
    <xf numFmtId="4" fontId="10" fillId="33" borderId="10" xfId="75" applyNumberFormat="1" applyFont="1" applyFill="1" applyBorder="1" applyAlignment="1">
      <alignment horizontal="center" vertical="center" wrapText="1"/>
      <protection/>
    </xf>
    <xf numFmtId="0" fontId="10" fillId="33" borderId="27" xfId="0" applyFont="1" applyFill="1" applyBorder="1" applyAlignment="1">
      <alignment horizontal="left" vertical="center"/>
    </xf>
    <xf numFmtId="14" fontId="10" fillId="33" borderId="10" xfId="83" applyNumberFormat="1" applyFont="1" applyFill="1" applyBorder="1" applyAlignment="1">
      <alignment vertical="center"/>
    </xf>
    <xf numFmtId="14" fontId="10" fillId="33" borderId="25" xfId="83" applyNumberFormat="1" applyFont="1" applyFill="1" applyBorder="1" applyAlignment="1">
      <alignment horizontal="right" vertical="center"/>
    </xf>
    <xf numFmtId="4" fontId="10" fillId="33" borderId="27" xfId="75" applyNumberFormat="1" applyFont="1" applyFill="1" applyBorder="1" applyAlignment="1">
      <alignment horizontal="center" vertical="center" wrapText="1"/>
      <protection/>
    </xf>
    <xf numFmtId="14" fontId="10" fillId="33" borderId="27" xfId="83" applyNumberFormat="1" applyFont="1" applyFill="1" applyBorder="1" applyAlignment="1">
      <alignment horizontal="right" vertical="center"/>
    </xf>
    <xf numFmtId="4" fontId="10" fillId="33" borderId="10" xfId="68" applyNumberFormat="1" applyFont="1" applyFill="1" applyBorder="1" applyAlignment="1">
      <alignment horizontal="center" vertical="center" wrapText="1"/>
      <protection/>
    </xf>
    <xf numFmtId="0" fontId="10" fillId="33" borderId="42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4" fontId="10" fillId="33" borderId="26" xfId="68" applyNumberFormat="1" applyFont="1" applyFill="1" applyBorder="1" applyAlignment="1">
      <alignment horizontal="center" vertical="center" wrapText="1"/>
      <protection/>
    </xf>
    <xf numFmtId="4" fontId="10" fillId="33" borderId="26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center" vertical="center" wrapText="1"/>
    </xf>
    <xf numFmtId="4" fontId="10" fillId="33" borderId="26" xfId="83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10" fillId="33" borderId="18" xfId="75" applyNumberFormat="1" applyFont="1" applyFill="1" applyBorder="1" applyAlignment="1">
      <alignment horizontal="center" vertical="center" wrapText="1"/>
      <protection/>
    </xf>
    <xf numFmtId="4" fontId="10" fillId="33" borderId="18" xfId="69" applyNumberFormat="1" applyFont="1" applyFill="1" applyBorder="1" applyAlignment="1">
      <alignment horizontal="center" vertical="center" wrapText="1"/>
      <protection/>
    </xf>
    <xf numFmtId="49" fontId="10" fillId="33" borderId="18" xfId="0" applyNumberFormat="1" applyFont="1" applyFill="1" applyBorder="1" applyAlignment="1">
      <alignment horizontal="left" vertical="center" wrapText="1" shrinkToFit="1"/>
    </xf>
    <xf numFmtId="0" fontId="10" fillId="33" borderId="25" xfId="0" applyFont="1" applyFill="1" applyBorder="1" applyAlignment="1">
      <alignment vertical="center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43" xfId="0" applyNumberFormat="1" applyFont="1" applyFill="1" applyBorder="1" applyAlignment="1">
      <alignment horizontal="center" vertical="center" wrapText="1"/>
    </xf>
    <xf numFmtId="49" fontId="12" fillId="33" borderId="44" xfId="0" applyNumberFormat="1" applyFont="1" applyFill="1" applyBorder="1" applyAlignment="1">
      <alignment horizontal="center" vertical="center" wrapText="1"/>
    </xf>
    <xf numFmtId="14" fontId="10" fillId="33" borderId="27" xfId="0" applyNumberFormat="1" applyFont="1" applyFill="1" applyBorder="1" applyAlignment="1">
      <alignment horizontal="right" vertical="center"/>
    </xf>
    <xf numFmtId="14" fontId="10" fillId="33" borderId="25" xfId="0" applyNumberFormat="1" applyFont="1" applyFill="1" applyBorder="1" applyAlignment="1">
      <alignment horizontal="right" vertical="center"/>
    </xf>
    <xf numFmtId="4" fontId="11" fillId="33" borderId="17" xfId="83" applyNumberFormat="1" applyFont="1" applyFill="1" applyBorder="1" applyAlignment="1">
      <alignment horizontal="right" vertical="center" wrapText="1"/>
    </xf>
    <xf numFmtId="0" fontId="10" fillId="33" borderId="45" xfId="0" applyNumberFormat="1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2" fontId="10" fillId="33" borderId="26" xfId="0" applyNumberFormat="1" applyFont="1" applyFill="1" applyBorder="1" applyAlignment="1">
      <alignment horizontal="center" vertical="center" wrapText="1"/>
    </xf>
    <xf numFmtId="14" fontId="10" fillId="33" borderId="26" xfId="0" applyNumberFormat="1" applyFont="1" applyFill="1" applyBorder="1" applyAlignment="1">
      <alignment horizontal="right" vertical="center"/>
    </xf>
    <xf numFmtId="4" fontId="10" fillId="33" borderId="26" xfId="61" applyNumberFormat="1" applyFont="1" applyFill="1" applyBorder="1" applyAlignment="1">
      <alignment horizontal="center" vertical="center" wrapText="1"/>
      <protection/>
    </xf>
    <xf numFmtId="4" fontId="11" fillId="33" borderId="26" xfId="0" applyNumberFormat="1" applyFont="1" applyFill="1" applyBorder="1" applyAlignment="1">
      <alignment horizontal="right" vertical="center" wrapText="1"/>
    </xf>
    <xf numFmtId="4" fontId="10" fillId="33" borderId="26" xfId="62" applyNumberFormat="1" applyFont="1" applyFill="1" applyBorder="1" applyAlignment="1">
      <alignment horizontal="center" vertical="center" wrapText="1"/>
      <protection/>
    </xf>
    <xf numFmtId="4" fontId="10" fillId="33" borderId="10" xfId="62" applyNumberFormat="1" applyFont="1" applyFill="1" applyBorder="1" applyAlignment="1">
      <alignment horizontal="center" vertical="center" wrapText="1"/>
      <protection/>
    </xf>
    <xf numFmtId="4" fontId="10" fillId="33" borderId="25" xfId="62" applyNumberFormat="1" applyFont="1" applyFill="1" applyBorder="1" applyAlignment="1">
      <alignment horizontal="center" vertical="center" wrapText="1"/>
      <protection/>
    </xf>
    <xf numFmtId="4" fontId="10" fillId="33" borderId="26" xfId="64" applyNumberFormat="1" applyFont="1" applyFill="1" applyBorder="1" applyAlignment="1">
      <alignment horizontal="center" vertical="center" wrapText="1"/>
      <protection/>
    </xf>
    <xf numFmtId="4" fontId="10" fillId="33" borderId="25" xfId="64" applyNumberFormat="1" applyFont="1" applyFill="1" applyBorder="1" applyAlignment="1">
      <alignment horizontal="center" vertical="center" wrapText="1"/>
      <protection/>
    </xf>
    <xf numFmtId="4" fontId="10" fillId="33" borderId="25" xfId="0" applyNumberFormat="1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/>
    </xf>
    <xf numFmtId="4" fontId="10" fillId="33" borderId="26" xfId="66" applyNumberFormat="1" applyFont="1" applyFill="1" applyBorder="1" applyAlignment="1">
      <alignment horizontal="center" vertical="center" wrapText="1"/>
      <protection/>
    </xf>
    <xf numFmtId="43" fontId="9" fillId="33" borderId="0" xfId="0" applyNumberFormat="1" applyFont="1" applyFill="1" applyBorder="1" applyAlignment="1">
      <alignment vertical="top"/>
    </xf>
    <xf numFmtId="4" fontId="10" fillId="33" borderId="26" xfId="67" applyNumberFormat="1" applyFont="1" applyFill="1" applyBorder="1" applyAlignment="1">
      <alignment horizontal="center" vertical="center" wrapText="1"/>
      <protection/>
    </xf>
    <xf numFmtId="14" fontId="10" fillId="33" borderId="27" xfId="0" applyNumberFormat="1" applyFont="1" applyFill="1" applyBorder="1" applyAlignment="1">
      <alignment horizontal="center" vertical="center"/>
    </xf>
    <xf numFmtId="4" fontId="10" fillId="33" borderId="27" xfId="74" applyNumberFormat="1" applyFont="1" applyFill="1" applyBorder="1" applyAlignment="1">
      <alignment horizontal="center" vertical="center" wrapText="1"/>
      <protection/>
    </xf>
    <xf numFmtId="4" fontId="10" fillId="33" borderId="26" xfId="74" applyNumberFormat="1" applyFont="1" applyFill="1" applyBorder="1" applyAlignment="1">
      <alignment horizontal="center" vertical="center" wrapText="1"/>
      <protection/>
    </xf>
    <xf numFmtId="0" fontId="10" fillId="33" borderId="27" xfId="0" applyNumberFormat="1" applyFont="1" applyFill="1" applyBorder="1" applyAlignment="1">
      <alignment horizontal="center" vertical="center" wrapText="1"/>
    </xf>
    <xf numFmtId="4" fontId="10" fillId="33" borderId="27" xfId="55" applyNumberFormat="1" applyFont="1" applyFill="1" applyBorder="1" applyAlignment="1">
      <alignment horizontal="center" vertical="center" wrapText="1"/>
      <protection/>
    </xf>
    <xf numFmtId="4" fontId="11" fillId="33" borderId="27" xfId="83" applyNumberFormat="1" applyFont="1" applyFill="1" applyBorder="1" applyAlignment="1">
      <alignment horizontal="right" vertical="center" wrapText="1"/>
    </xf>
    <xf numFmtId="4" fontId="11" fillId="33" borderId="31" xfId="0" applyNumberFormat="1" applyFont="1" applyFill="1" applyBorder="1" applyAlignment="1">
      <alignment horizontal="right" vertical="center" wrapText="1"/>
    </xf>
    <xf numFmtId="14" fontId="10" fillId="33" borderId="36" xfId="0" applyNumberFormat="1" applyFont="1" applyFill="1" applyBorder="1" applyAlignment="1">
      <alignment horizontal="right" vertical="center"/>
    </xf>
    <xf numFmtId="4" fontId="10" fillId="33" borderId="26" xfId="55" applyNumberFormat="1" applyFont="1" applyFill="1" applyBorder="1" applyAlignment="1">
      <alignment horizontal="center" vertical="center" wrapText="1"/>
      <protection/>
    </xf>
    <xf numFmtId="49" fontId="10" fillId="33" borderId="26" xfId="0" applyNumberFormat="1" applyFont="1" applyFill="1" applyBorder="1" applyAlignment="1">
      <alignment horizontal="left" vertical="center" wrapText="1" shrinkToFit="1"/>
    </xf>
    <xf numFmtId="14" fontId="10" fillId="33" borderId="26" xfId="83" applyNumberFormat="1" applyFont="1" applyFill="1" applyBorder="1" applyAlignment="1">
      <alignment horizontal="right" vertical="center"/>
    </xf>
    <xf numFmtId="14" fontId="10" fillId="33" borderId="26" xfId="0" applyNumberFormat="1" applyFont="1" applyFill="1" applyBorder="1" applyAlignment="1">
      <alignment horizontal="center" vertical="center"/>
    </xf>
    <xf numFmtId="0" fontId="10" fillId="33" borderId="42" xfId="0" applyNumberFormat="1" applyFont="1" applyFill="1" applyBorder="1" applyAlignment="1">
      <alignment horizontal="center" vertical="center"/>
    </xf>
    <xf numFmtId="4" fontId="10" fillId="33" borderId="26" xfId="0" applyNumberFormat="1" applyFont="1" applyFill="1" applyBorder="1" applyAlignment="1">
      <alignment horizontal="center" vertical="center"/>
    </xf>
    <xf numFmtId="3" fontId="10" fillId="33" borderId="26" xfId="0" applyNumberFormat="1" applyFont="1" applyFill="1" applyBorder="1" applyAlignment="1">
      <alignment horizontal="center" vertical="center"/>
    </xf>
    <xf numFmtId="4" fontId="10" fillId="33" borderId="26" xfId="0" applyNumberFormat="1" applyFont="1" applyFill="1" applyBorder="1" applyAlignment="1">
      <alignment horizontal="right" vertical="center"/>
    </xf>
    <xf numFmtId="4" fontId="10" fillId="33" borderId="36" xfId="0" applyNumberFormat="1" applyFont="1" applyFill="1" applyBorder="1" applyAlignment="1">
      <alignment horizontal="right" vertical="center"/>
    </xf>
    <xf numFmtId="0" fontId="10" fillId="33" borderId="39" xfId="0" applyNumberFormat="1" applyFont="1" applyFill="1" applyBorder="1" applyAlignment="1">
      <alignment horizontal="center" vertical="center"/>
    </xf>
    <xf numFmtId="4" fontId="10" fillId="33" borderId="25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4" fontId="10" fillId="33" borderId="26" xfId="75" applyNumberFormat="1" applyFont="1" applyFill="1" applyBorder="1" applyAlignment="1">
      <alignment horizontal="center" vertical="center" wrapText="1"/>
      <protection/>
    </xf>
    <xf numFmtId="4" fontId="10" fillId="33" borderId="27" xfId="73" applyNumberFormat="1" applyFont="1" applyFill="1" applyBorder="1" applyAlignment="1">
      <alignment horizontal="center" vertical="center" wrapText="1"/>
      <protection/>
    </xf>
    <xf numFmtId="4" fontId="10" fillId="33" borderId="26" xfId="73" applyNumberFormat="1" applyFont="1" applyFill="1" applyBorder="1" applyAlignment="1">
      <alignment horizontal="center" vertical="center" wrapText="1"/>
      <protection/>
    </xf>
    <xf numFmtId="4" fontId="10" fillId="33" borderId="27" xfId="70" applyNumberFormat="1" applyFont="1" applyFill="1" applyBorder="1" applyAlignment="1">
      <alignment horizontal="center" vertical="center" wrapText="1"/>
      <protection/>
    </xf>
    <xf numFmtId="4" fontId="66" fillId="33" borderId="27" xfId="0" applyNumberFormat="1" applyFont="1" applyFill="1" applyBorder="1" applyAlignment="1">
      <alignment horizontal="right" vertical="center" wrapText="1"/>
    </xf>
    <xf numFmtId="4" fontId="10" fillId="33" borderId="26" xfId="70" applyNumberFormat="1" applyFont="1" applyFill="1" applyBorder="1" applyAlignment="1">
      <alignment horizontal="center" vertical="center" wrapText="1"/>
      <protection/>
    </xf>
    <xf numFmtId="4" fontId="10" fillId="33" borderId="27" xfId="71" applyNumberFormat="1" applyFont="1" applyFill="1" applyBorder="1" applyAlignment="1">
      <alignment horizontal="center" vertical="center"/>
      <protection/>
    </xf>
    <xf numFmtId="0" fontId="73" fillId="33" borderId="0" xfId="0" applyFont="1" applyFill="1" applyBorder="1" applyAlignment="1">
      <alignment horizontal="center" vertical="top"/>
    </xf>
    <xf numFmtId="4" fontId="10" fillId="33" borderId="10" xfId="71" applyNumberFormat="1" applyFont="1" applyFill="1" applyBorder="1" applyAlignment="1">
      <alignment horizontal="center" vertical="center"/>
      <protection/>
    </xf>
    <xf numFmtId="4" fontId="10" fillId="33" borderId="25" xfId="71" applyNumberFormat="1" applyFont="1" applyFill="1" applyBorder="1" applyAlignment="1">
      <alignment horizontal="center" vertical="center"/>
      <protection/>
    </xf>
    <xf numFmtId="4" fontId="11" fillId="33" borderId="14" xfId="71" applyNumberFormat="1" applyFont="1" applyFill="1" applyBorder="1" applyAlignment="1">
      <alignment horizontal="center" vertical="center"/>
      <protection/>
    </xf>
    <xf numFmtId="0" fontId="10" fillId="33" borderId="27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" fontId="10" fillId="33" borderId="27" xfId="0" applyNumberFormat="1" applyFont="1" applyFill="1" applyBorder="1" applyAlignment="1">
      <alignment horizontal="center" wrapText="1"/>
    </xf>
    <xf numFmtId="3" fontId="10" fillId="33" borderId="27" xfId="0" applyNumberFormat="1" applyFont="1" applyFill="1" applyBorder="1" applyAlignment="1">
      <alignment horizontal="center" wrapText="1"/>
    </xf>
    <xf numFmtId="49" fontId="10" fillId="33" borderId="27" xfId="0" applyNumberFormat="1" applyFont="1" applyFill="1" applyBorder="1" applyAlignment="1">
      <alignment horizontal="left" wrapText="1" shrinkToFit="1"/>
    </xf>
    <xf numFmtId="4" fontId="10" fillId="33" borderId="27" xfId="0" applyNumberFormat="1" applyFont="1" applyFill="1" applyBorder="1" applyAlignment="1">
      <alignment horizontal="right" wrapText="1"/>
    </xf>
    <xf numFmtId="14" fontId="10" fillId="33" borderId="27" xfId="0" applyNumberFormat="1" applyFont="1" applyFill="1" applyBorder="1" applyAlignment="1">
      <alignment horizontal="right"/>
    </xf>
    <xf numFmtId="0" fontId="10" fillId="33" borderId="25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" fontId="10" fillId="33" borderId="25" xfId="0" applyNumberFormat="1" applyFont="1" applyFill="1" applyBorder="1" applyAlignment="1">
      <alignment horizontal="center" wrapText="1"/>
    </xf>
    <xf numFmtId="3" fontId="10" fillId="33" borderId="25" xfId="0" applyNumberFormat="1" applyFont="1" applyFill="1" applyBorder="1" applyAlignment="1">
      <alignment horizontal="center" wrapText="1"/>
    </xf>
    <xf numFmtId="4" fontId="10" fillId="33" borderId="25" xfId="83" applyNumberFormat="1" applyFont="1" applyFill="1" applyBorder="1" applyAlignment="1">
      <alignment horizontal="right" wrapText="1"/>
    </xf>
    <xf numFmtId="4" fontId="10" fillId="33" borderId="25" xfId="0" applyNumberFormat="1" applyFont="1" applyFill="1" applyBorder="1" applyAlignment="1">
      <alignment horizontal="right" wrapText="1"/>
    </xf>
    <xf numFmtId="4" fontId="10" fillId="33" borderId="29" xfId="0" applyNumberFormat="1" applyFont="1" applyFill="1" applyBorder="1" applyAlignment="1">
      <alignment horizontal="right" wrapText="1"/>
    </xf>
    <xf numFmtId="14" fontId="10" fillId="33" borderId="10" xfId="0" applyNumberFormat="1" applyFont="1" applyFill="1" applyBorder="1" applyAlignment="1">
      <alignment horizontal="right"/>
    </xf>
    <xf numFmtId="4" fontId="10" fillId="33" borderId="31" xfId="0" applyNumberFormat="1" applyFont="1" applyFill="1" applyBorder="1" applyAlignment="1">
      <alignment horizontal="right" wrapText="1"/>
    </xf>
    <xf numFmtId="4" fontId="74" fillId="33" borderId="0" xfId="0" applyNumberFormat="1" applyFont="1" applyFill="1" applyBorder="1" applyAlignment="1">
      <alignment vertical="top"/>
    </xf>
    <xf numFmtId="4" fontId="10" fillId="33" borderId="18" xfId="0" applyNumberFormat="1" applyFont="1" applyFill="1" applyBorder="1" applyAlignment="1">
      <alignment horizontal="right" wrapText="1"/>
    </xf>
    <xf numFmtId="14" fontId="10" fillId="33" borderId="25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left" wrapText="1" shrinkToFit="1"/>
    </xf>
    <xf numFmtId="4" fontId="10" fillId="33" borderId="10" xfId="0" applyNumberFormat="1" applyFont="1" applyFill="1" applyBorder="1" applyAlignment="1">
      <alignment horizontal="right" wrapText="1"/>
    </xf>
    <xf numFmtId="4" fontId="10" fillId="33" borderId="28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wrapText="1" shrinkToFit="1"/>
    </xf>
    <xf numFmtId="0" fontId="10" fillId="33" borderId="27" xfId="0" applyFont="1" applyFill="1" applyBorder="1" applyAlignment="1">
      <alignment horizontal="left" wrapText="1"/>
    </xf>
    <xf numFmtId="4" fontId="10" fillId="33" borderId="27" xfId="0" applyNumberFormat="1" applyFont="1" applyFill="1" applyBorder="1" applyAlignment="1">
      <alignment horizontal="center"/>
    </xf>
    <xf numFmtId="4" fontId="10" fillId="33" borderId="27" xfId="83" applyNumberFormat="1" applyFont="1" applyFill="1" applyBorder="1" applyAlignment="1">
      <alignment horizontal="right" wrapText="1"/>
    </xf>
    <xf numFmtId="4" fontId="10" fillId="33" borderId="27" xfId="0" applyNumberFormat="1" applyFont="1" applyFill="1" applyBorder="1" applyAlignment="1">
      <alignment horizontal="right"/>
    </xf>
    <xf numFmtId="4" fontId="10" fillId="33" borderId="31" xfId="0" applyNumberFormat="1" applyFont="1" applyFill="1" applyBorder="1" applyAlignment="1">
      <alignment horizontal="right"/>
    </xf>
    <xf numFmtId="0" fontId="10" fillId="33" borderId="25" xfId="0" applyFont="1" applyFill="1" applyBorder="1" applyAlignment="1">
      <alignment horizontal="left" wrapText="1"/>
    </xf>
    <xf numFmtId="4" fontId="10" fillId="33" borderId="25" xfId="0" applyNumberFormat="1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left" wrapText="1" shrinkToFit="1"/>
    </xf>
    <xf numFmtId="4" fontId="10" fillId="33" borderId="25" xfId="0" applyNumberFormat="1" applyFont="1" applyFill="1" applyBorder="1" applyAlignment="1">
      <alignment horizontal="right"/>
    </xf>
    <xf numFmtId="4" fontId="10" fillId="33" borderId="29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83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0" fontId="10" fillId="33" borderId="26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wrapText="1"/>
    </xf>
    <xf numFmtId="49" fontId="10" fillId="33" borderId="26" xfId="0" applyNumberFormat="1" applyFont="1" applyFill="1" applyBorder="1" applyAlignment="1">
      <alignment horizontal="center"/>
    </xf>
    <xf numFmtId="4" fontId="10" fillId="33" borderId="26" xfId="0" applyNumberFormat="1" applyFont="1" applyFill="1" applyBorder="1" applyAlignment="1">
      <alignment horizontal="center" wrapText="1"/>
    </xf>
    <xf numFmtId="3" fontId="10" fillId="33" borderId="26" xfId="0" applyNumberFormat="1" applyFont="1" applyFill="1" applyBorder="1" applyAlignment="1">
      <alignment horizontal="center" wrapText="1"/>
    </xf>
    <xf numFmtId="4" fontId="10" fillId="33" borderId="36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25" xfId="0" applyFont="1" applyFill="1" applyBorder="1" applyAlignment="1">
      <alignment horizontal="center" wrapText="1"/>
    </xf>
    <xf numFmtId="0" fontId="10" fillId="33" borderId="25" xfId="0" applyNumberFormat="1" applyFont="1" applyFill="1" applyBorder="1" applyAlignment="1">
      <alignment horizontal="center" vertical="center" wrapText="1"/>
    </xf>
    <xf numFmtId="43" fontId="73" fillId="33" borderId="0" xfId="0" applyNumberFormat="1" applyFont="1" applyFill="1" applyBorder="1" applyAlignment="1">
      <alignment vertical="top"/>
    </xf>
    <xf numFmtId="0" fontId="10" fillId="33" borderId="14" xfId="0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 wrapText="1"/>
    </xf>
    <xf numFmtId="3" fontId="10" fillId="33" borderId="14" xfId="0" applyNumberFormat="1" applyFont="1" applyFill="1" applyBorder="1" applyAlignment="1">
      <alignment horizontal="center" wrapText="1"/>
    </xf>
    <xf numFmtId="4" fontId="10" fillId="33" borderId="14" xfId="83" applyNumberFormat="1" applyFont="1" applyFill="1" applyBorder="1" applyAlignment="1">
      <alignment horizontal="right" wrapText="1"/>
    </xf>
    <xf numFmtId="4" fontId="10" fillId="33" borderId="14" xfId="0" applyNumberFormat="1" applyFont="1" applyFill="1" applyBorder="1" applyAlignment="1">
      <alignment horizontal="right" wrapText="1"/>
    </xf>
    <xf numFmtId="4" fontId="10" fillId="33" borderId="15" xfId="0" applyNumberFormat="1" applyFont="1" applyFill="1" applyBorder="1" applyAlignment="1">
      <alignment horizontal="right" wrapText="1"/>
    </xf>
    <xf numFmtId="14" fontId="10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4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49" fontId="10" fillId="33" borderId="27" xfId="0" applyNumberFormat="1" applyFont="1" applyFill="1" applyBorder="1" applyAlignment="1">
      <alignment horizontal="left" vertical="center"/>
    </xf>
    <xf numFmtId="14" fontId="10" fillId="33" borderId="27" xfId="0" applyNumberFormat="1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right" vertical="top"/>
    </xf>
    <xf numFmtId="2" fontId="74" fillId="33" borderId="0" xfId="0" applyNumberFormat="1" applyFont="1" applyFill="1" applyBorder="1" applyAlignment="1">
      <alignment vertical="top"/>
    </xf>
    <xf numFmtId="0" fontId="10" fillId="33" borderId="26" xfId="0" applyFont="1" applyFill="1" applyBorder="1" applyAlignment="1">
      <alignment horizontal="left"/>
    </xf>
    <xf numFmtId="4" fontId="10" fillId="33" borderId="26" xfId="0" applyNumberFormat="1" applyFont="1" applyFill="1" applyBorder="1" applyAlignment="1">
      <alignment horizontal="right"/>
    </xf>
    <xf numFmtId="4" fontId="10" fillId="33" borderId="26" xfId="83" applyNumberFormat="1" applyFont="1" applyFill="1" applyBorder="1" applyAlignment="1">
      <alignment horizontal="right" wrapText="1"/>
    </xf>
    <xf numFmtId="14" fontId="10" fillId="33" borderId="26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" fontId="66" fillId="33" borderId="18" xfId="0" applyNumberFormat="1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left" wrapText="1" shrinkToFit="1"/>
    </xf>
    <xf numFmtId="4" fontId="11" fillId="33" borderId="27" xfId="83" applyNumberFormat="1" applyFont="1" applyFill="1" applyBorder="1" applyAlignment="1">
      <alignment horizontal="right" wrapText="1"/>
    </xf>
    <xf numFmtId="4" fontId="11" fillId="33" borderId="10" xfId="83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right" wrapText="1"/>
    </xf>
    <xf numFmtId="4" fontId="11" fillId="33" borderId="27" xfId="0" applyNumberFormat="1" applyFont="1" applyFill="1" applyBorder="1" applyAlignment="1">
      <alignment horizontal="right" wrapText="1"/>
    </xf>
    <xf numFmtId="14" fontId="11" fillId="33" borderId="10" xfId="0" applyNumberFormat="1" applyFont="1" applyFill="1" applyBorder="1" applyAlignment="1">
      <alignment horizontal="center"/>
    </xf>
    <xf numFmtId="4" fontId="66" fillId="33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6" fillId="33" borderId="26" xfId="0" applyNumberFormat="1" applyFont="1" applyFill="1" applyBorder="1" applyAlignment="1">
      <alignment horizontal="center" vertical="center" wrapText="1"/>
    </xf>
    <xf numFmtId="0" fontId="66" fillId="34" borderId="26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vertical="top"/>
    </xf>
    <xf numFmtId="4" fontId="10" fillId="33" borderId="27" xfId="68" applyNumberFormat="1" applyFont="1" applyFill="1" applyBorder="1" applyAlignment="1">
      <alignment horizontal="center" wrapText="1"/>
      <protection/>
    </xf>
    <xf numFmtId="4" fontId="66" fillId="33" borderId="27" xfId="0" applyNumberFormat="1" applyFont="1" applyFill="1" applyBorder="1" applyAlignment="1">
      <alignment horizontal="right"/>
    </xf>
    <xf numFmtId="4" fontId="10" fillId="33" borderId="10" xfId="68" applyNumberFormat="1" applyFont="1" applyFill="1" applyBorder="1" applyAlignment="1">
      <alignment horizontal="center" wrapText="1"/>
      <protection/>
    </xf>
    <xf numFmtId="4" fontId="80" fillId="33" borderId="10" xfId="0" applyNumberFormat="1" applyFont="1" applyFill="1" applyBorder="1" applyAlignment="1">
      <alignment horizontal="right"/>
    </xf>
    <xf numFmtId="4" fontId="80" fillId="33" borderId="25" xfId="0" applyNumberFormat="1" applyFont="1" applyFill="1" applyBorder="1" applyAlignment="1">
      <alignment horizontal="right"/>
    </xf>
    <xf numFmtId="49" fontId="10" fillId="33" borderId="42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left" wrapText="1" shrinkToFit="1"/>
    </xf>
    <xf numFmtId="4" fontId="11" fillId="33" borderId="26" xfId="83" applyNumberFormat="1" applyFont="1" applyFill="1" applyBorder="1" applyAlignment="1">
      <alignment horizontal="right" wrapText="1"/>
    </xf>
    <xf numFmtId="14" fontId="10" fillId="33" borderId="2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14" fontId="10" fillId="33" borderId="27" xfId="83" applyNumberFormat="1" applyFont="1" applyFill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wrapText="1"/>
    </xf>
    <xf numFmtId="4" fontId="10" fillId="33" borderId="27" xfId="69" applyNumberFormat="1" applyFont="1" applyFill="1" applyBorder="1" applyAlignment="1">
      <alignment horizontal="center" wrapText="1"/>
      <protection/>
    </xf>
    <xf numFmtId="4" fontId="10" fillId="33" borderId="27" xfId="83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wrapText="1"/>
    </xf>
    <xf numFmtId="4" fontId="10" fillId="33" borderId="10" xfId="69" applyNumberFormat="1" applyFont="1" applyFill="1" applyBorder="1" applyAlignment="1">
      <alignment horizontal="center" wrapText="1"/>
      <protection/>
    </xf>
    <xf numFmtId="43" fontId="4" fillId="33" borderId="0" xfId="0" applyNumberFormat="1" applyFont="1" applyFill="1" applyBorder="1" applyAlignment="1">
      <alignment vertical="top"/>
    </xf>
    <xf numFmtId="4" fontId="11" fillId="33" borderId="25" xfId="0" applyNumberFormat="1" applyFont="1" applyFill="1" applyBorder="1" applyAlignment="1">
      <alignment horizontal="right" wrapText="1"/>
    </xf>
    <xf numFmtId="4" fontId="10" fillId="33" borderId="25" xfId="69" applyNumberFormat="1" applyFont="1" applyFill="1" applyBorder="1" applyAlignment="1">
      <alignment horizontal="center" wrapText="1"/>
      <protection/>
    </xf>
    <xf numFmtId="0" fontId="11" fillId="33" borderId="36" xfId="0" applyFont="1" applyFill="1" applyBorder="1" applyAlignment="1">
      <alignment horizontal="center"/>
    </xf>
    <xf numFmtId="49" fontId="11" fillId="33" borderId="36" xfId="0" applyNumberFormat="1" applyFont="1" applyFill="1" applyBorder="1" applyAlignment="1">
      <alignment horizontal="center"/>
    </xf>
    <xf numFmtId="4" fontId="11" fillId="33" borderId="36" xfId="0" applyNumberFormat="1" applyFont="1" applyFill="1" applyBorder="1" applyAlignment="1">
      <alignment horizontal="center" wrapText="1"/>
    </xf>
    <xf numFmtId="3" fontId="11" fillId="33" borderId="36" xfId="0" applyNumberFormat="1" applyFont="1" applyFill="1" applyBorder="1" applyAlignment="1">
      <alignment horizontal="center" wrapText="1"/>
    </xf>
    <xf numFmtId="3" fontId="10" fillId="33" borderId="26" xfId="0" applyNumberFormat="1" applyFont="1" applyFill="1" applyBorder="1" applyAlignment="1">
      <alignment horizontal="left" vertical="center" wrapText="1" shrinkToFit="1"/>
    </xf>
    <xf numFmtId="4" fontId="11" fillId="33" borderId="36" xfId="83" applyNumberFormat="1" applyFont="1" applyFill="1" applyBorder="1" applyAlignment="1">
      <alignment horizontal="right" wrapText="1"/>
    </xf>
    <xf numFmtId="4" fontId="11" fillId="33" borderId="37" xfId="0" applyNumberFormat="1" applyFont="1" applyFill="1" applyBorder="1" applyAlignment="1">
      <alignment horizontal="right" wrapText="1"/>
    </xf>
    <xf numFmtId="14" fontId="11" fillId="33" borderId="36" xfId="0" applyNumberFormat="1" applyFont="1" applyFill="1" applyBorder="1" applyAlignment="1">
      <alignment horizontal="center"/>
    </xf>
    <xf numFmtId="0" fontId="74" fillId="33" borderId="0" xfId="0" applyFont="1" applyFill="1" applyAlignment="1">
      <alignment vertical="top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/>
    </xf>
    <xf numFmtId="0" fontId="10" fillId="33" borderId="4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" fontId="10" fillId="33" borderId="18" xfId="0" applyNumberFormat="1" applyFont="1" applyFill="1" applyBorder="1" applyAlignment="1">
      <alignment horizontal="center" wrapText="1"/>
    </xf>
    <xf numFmtId="3" fontId="11" fillId="33" borderId="18" xfId="0" applyNumberFormat="1" applyFont="1" applyFill="1" applyBorder="1" applyAlignment="1">
      <alignment horizontal="center" wrapText="1"/>
    </xf>
    <xf numFmtId="4" fontId="11" fillId="33" borderId="18" xfId="83" applyNumberFormat="1" applyFont="1" applyFill="1" applyBorder="1" applyAlignment="1">
      <alignment horizontal="right" wrapText="1"/>
    </xf>
    <xf numFmtId="4" fontId="11" fillId="33" borderId="41" xfId="0" applyNumberFormat="1" applyFont="1" applyFill="1" applyBorder="1" applyAlignment="1">
      <alignment horizontal="right" wrapText="1"/>
    </xf>
    <xf numFmtId="0" fontId="74" fillId="33" borderId="10" xfId="0" applyFont="1" applyFill="1" applyBorder="1" applyAlignment="1">
      <alignment vertical="top"/>
    </xf>
    <xf numFmtId="0" fontId="10" fillId="33" borderId="26" xfId="0" applyNumberFormat="1" applyFont="1" applyFill="1" applyBorder="1" applyAlignment="1">
      <alignment horizontal="center" vertical="center" wrapText="1"/>
    </xf>
    <xf numFmtId="14" fontId="10" fillId="33" borderId="25" xfId="0" applyNumberFormat="1" applyFont="1" applyFill="1" applyBorder="1" applyAlignment="1">
      <alignment horizontal="center" vertical="center"/>
    </xf>
    <xf numFmtId="43" fontId="74" fillId="33" borderId="0" xfId="0" applyNumberFormat="1" applyFont="1" applyFill="1" applyBorder="1" applyAlignment="1">
      <alignment horizontal="center"/>
    </xf>
    <xf numFmtId="0" fontId="10" fillId="33" borderId="42" xfId="0" applyNumberFormat="1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left" vertical="top"/>
    </xf>
    <xf numFmtId="0" fontId="10" fillId="33" borderId="26" xfId="0" applyFont="1" applyFill="1" applyBorder="1" applyAlignment="1">
      <alignment horizontal="center" vertical="top"/>
    </xf>
    <xf numFmtId="49" fontId="10" fillId="33" borderId="26" xfId="0" applyNumberFormat="1" applyFont="1" applyFill="1" applyBorder="1" applyAlignment="1">
      <alignment horizontal="center" vertical="top"/>
    </xf>
    <xf numFmtId="4" fontId="10" fillId="33" borderId="26" xfId="0" applyNumberFormat="1" applyFont="1" applyFill="1" applyBorder="1" applyAlignment="1">
      <alignment horizontal="center" vertical="top" wrapText="1"/>
    </xf>
    <xf numFmtId="3" fontId="10" fillId="33" borderId="26" xfId="0" applyNumberFormat="1" applyFont="1" applyFill="1" applyBorder="1" applyAlignment="1">
      <alignment horizontal="center" vertical="top" wrapText="1"/>
    </xf>
    <xf numFmtId="49" fontId="10" fillId="33" borderId="26" xfId="0" applyNumberFormat="1" applyFont="1" applyFill="1" applyBorder="1" applyAlignment="1">
      <alignment horizontal="left" vertical="top" wrapText="1" shrinkToFit="1"/>
    </xf>
    <xf numFmtId="171" fontId="10" fillId="33" borderId="26" xfId="83" applyFont="1" applyFill="1" applyBorder="1" applyAlignment="1">
      <alignment horizontal="right" vertical="top" wrapText="1"/>
    </xf>
    <xf numFmtId="4" fontId="10" fillId="33" borderId="26" xfId="0" applyNumberFormat="1" applyFont="1" applyFill="1" applyBorder="1" applyAlignment="1">
      <alignment horizontal="right" vertical="top" wrapText="1"/>
    </xf>
    <xf numFmtId="14" fontId="10" fillId="33" borderId="26" xfId="0" applyNumberFormat="1" applyFont="1" applyFill="1" applyBorder="1" applyAlignment="1">
      <alignment horizontal="right" vertical="top"/>
    </xf>
    <xf numFmtId="43" fontId="66" fillId="33" borderId="0" xfId="0" applyNumberFormat="1" applyFont="1" applyFill="1" applyBorder="1" applyAlignment="1">
      <alignment horizontal="center"/>
    </xf>
    <xf numFmtId="0" fontId="66" fillId="33" borderId="0" xfId="0" applyFont="1" applyFill="1" applyAlignment="1">
      <alignment vertical="top"/>
    </xf>
    <xf numFmtId="0" fontId="10" fillId="33" borderId="35" xfId="0" applyNumberFormat="1" applyFont="1" applyFill="1" applyBorder="1" applyAlignment="1">
      <alignment horizontal="center" vertical="center"/>
    </xf>
    <xf numFmtId="171" fontId="10" fillId="33" borderId="26" xfId="83" applyFont="1" applyFill="1" applyBorder="1" applyAlignment="1">
      <alignment horizontal="right" vertical="center"/>
    </xf>
    <xf numFmtId="171" fontId="10" fillId="33" borderId="26" xfId="83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171" fontId="10" fillId="33" borderId="10" xfId="83" applyFont="1" applyFill="1" applyBorder="1" applyAlignment="1">
      <alignment horizontal="right" vertical="center"/>
    </xf>
    <xf numFmtId="171" fontId="10" fillId="33" borderId="10" xfId="83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  <xf numFmtId="4" fontId="11" fillId="33" borderId="20" xfId="0" applyNumberFormat="1" applyFont="1" applyFill="1" applyBorder="1" applyAlignment="1">
      <alignment horizontal="center" vertical="center" wrapText="1"/>
    </xf>
    <xf numFmtId="3" fontId="11" fillId="33" borderId="20" xfId="0" applyNumberFormat="1" applyFont="1" applyFill="1" applyBorder="1" applyAlignment="1">
      <alignment horizontal="center" vertical="center" wrapText="1"/>
    </xf>
    <xf numFmtId="3" fontId="11" fillId="33" borderId="20" xfId="0" applyNumberFormat="1" applyFont="1" applyFill="1" applyBorder="1" applyAlignment="1">
      <alignment horizontal="center" vertical="center" wrapText="1" shrinkToFit="1"/>
    </xf>
    <xf numFmtId="4" fontId="11" fillId="33" borderId="20" xfId="83" applyNumberFormat="1" applyFont="1" applyFill="1" applyBorder="1" applyAlignment="1">
      <alignment horizontal="right" vertical="center" wrapText="1"/>
    </xf>
    <xf numFmtId="2" fontId="11" fillId="33" borderId="20" xfId="83" applyNumberFormat="1" applyFont="1" applyFill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vertical="center"/>
    </xf>
    <xf numFmtId="2" fontId="11" fillId="33" borderId="14" xfId="83" applyNumberFormat="1" applyFont="1" applyFill="1" applyBorder="1" applyAlignment="1">
      <alignment vertical="center" wrapText="1"/>
    </xf>
    <xf numFmtId="4" fontId="10" fillId="33" borderId="36" xfId="0" applyNumberFormat="1" applyFont="1" applyFill="1" applyBorder="1" applyAlignment="1">
      <alignment horizontal="center" vertical="center"/>
    </xf>
    <xf numFmtId="3" fontId="10" fillId="33" borderId="36" xfId="0" applyNumberFormat="1" applyFont="1" applyFill="1" applyBorder="1" applyAlignment="1">
      <alignment horizontal="center" vertical="center"/>
    </xf>
    <xf numFmtId="4" fontId="10" fillId="33" borderId="47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top"/>
    </xf>
    <xf numFmtId="3" fontId="4" fillId="33" borderId="0" xfId="0" applyNumberFormat="1" applyFont="1" applyFill="1" applyAlignment="1">
      <alignment vertical="top"/>
    </xf>
    <xf numFmtId="4" fontId="4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center"/>
    </xf>
    <xf numFmtId="1" fontId="10" fillId="33" borderId="0" xfId="0" applyNumberFormat="1" applyFont="1" applyFill="1" applyAlignment="1">
      <alignment horizontal="right" vertical="center" wrapText="1"/>
    </xf>
    <xf numFmtId="0" fontId="10" fillId="33" borderId="0" xfId="0" applyFont="1" applyFill="1" applyAlignment="1">
      <alignment horizontal="right" vertical="center" wrapText="1"/>
    </xf>
    <xf numFmtId="1" fontId="10" fillId="33" borderId="0" xfId="0" applyNumberFormat="1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4" fontId="8" fillId="33" borderId="28" xfId="0" applyNumberFormat="1" applyFont="1" applyFill="1" applyBorder="1" applyAlignment="1">
      <alignment horizontal="center" vertical="center" wrapText="1"/>
    </xf>
    <xf numFmtId="4" fontId="8" fillId="33" borderId="48" xfId="0" applyNumberFormat="1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6" xfId="58"/>
    <cellStyle name="Обычный 18" xfId="59"/>
    <cellStyle name="Обычный 2" xfId="60"/>
    <cellStyle name="Обычный 22" xfId="61"/>
    <cellStyle name="Обычный 23" xfId="62"/>
    <cellStyle name="Обычный 24" xfId="63"/>
    <cellStyle name="Обычный 25" xfId="64"/>
    <cellStyle name="Обычный 27" xfId="65"/>
    <cellStyle name="Обычный 29" xfId="66"/>
    <cellStyle name="Обычный 3" xfId="67"/>
    <cellStyle name="Обычный 30" xfId="68"/>
    <cellStyle name="Обычный 31" xfId="69"/>
    <cellStyle name="Обычный 32" xfId="70"/>
    <cellStyle name="Обычный 33" xfId="71"/>
    <cellStyle name="Обычный 34" xfId="72"/>
    <cellStyle name="Обычный 35" xfId="73"/>
    <cellStyle name="Обычный 7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7"/>
  <sheetViews>
    <sheetView tabSelected="1" view="pageBreakPreview" zoomScale="60" zoomScaleNormal="60" zoomScalePageLayoutView="0" workbookViewId="0" topLeftCell="L1">
      <selection activeCell="A4" sqref="A4:U4"/>
    </sheetView>
  </sheetViews>
  <sheetFormatPr defaultColWidth="14.00390625" defaultRowHeight="13.5" customHeight="1"/>
  <cols>
    <col min="1" max="1" width="5.28125" style="508" customWidth="1"/>
    <col min="2" max="2" width="48.421875" style="509" customWidth="1"/>
    <col min="3" max="3" width="17.7109375" style="509" customWidth="1"/>
    <col min="4" max="4" width="10.28125" style="509" customWidth="1"/>
    <col min="5" max="5" width="8.57421875" style="509" customWidth="1"/>
    <col min="6" max="6" width="11.7109375" style="509" customWidth="1"/>
    <col min="7" max="7" width="10.140625" style="509" customWidth="1"/>
    <col min="8" max="9" width="14.00390625" style="510" customWidth="1"/>
    <col min="10" max="10" width="15.00390625" style="510" customWidth="1"/>
    <col min="11" max="11" width="28.421875" style="510" customWidth="1"/>
    <col min="12" max="12" width="62.421875" style="71" customWidth="1"/>
    <col min="13" max="13" width="18.7109375" style="511" customWidth="1"/>
    <col min="14" max="14" width="15.00390625" style="511" customWidth="1"/>
    <col min="15" max="15" width="19.7109375" style="511" customWidth="1"/>
    <col min="16" max="16" width="12.57421875" style="91" customWidth="1"/>
    <col min="17" max="17" width="22.57421875" style="511" customWidth="1"/>
    <col min="18" max="18" width="16.421875" style="512" customWidth="1"/>
    <col min="19" max="19" width="15.28125" style="511" customWidth="1"/>
    <col min="20" max="20" width="18.28125" style="511" customWidth="1"/>
    <col min="21" max="21" width="12.00390625" style="90" customWidth="1"/>
    <col min="22" max="22" width="18.421875" style="461" customWidth="1"/>
    <col min="23" max="23" width="18.140625" style="461" customWidth="1"/>
    <col min="24" max="24" width="22.00390625" style="461" customWidth="1"/>
    <col min="25" max="25" width="17.7109375" style="461" bestFit="1" customWidth="1"/>
    <col min="26" max="28" width="19.8515625" style="461" bestFit="1" customWidth="1"/>
    <col min="29" max="16384" width="14.00390625" style="461" customWidth="1"/>
  </cols>
  <sheetData>
    <row r="1" spans="1:21" s="90" customFormat="1" ht="28.5" customHeight="1">
      <c r="A1" s="84"/>
      <c r="B1" s="85"/>
      <c r="C1" s="85"/>
      <c r="D1" s="85"/>
      <c r="E1" s="86"/>
      <c r="F1" s="85"/>
      <c r="G1" s="85"/>
      <c r="H1" s="87"/>
      <c r="I1" s="87"/>
      <c r="J1" s="87"/>
      <c r="K1" s="88"/>
      <c r="L1" s="89"/>
      <c r="M1" s="513" t="s">
        <v>163</v>
      </c>
      <c r="N1" s="513"/>
      <c r="O1" s="513"/>
      <c r="P1" s="513"/>
      <c r="Q1" s="513"/>
      <c r="R1" s="513"/>
      <c r="S1" s="513"/>
      <c r="T1" s="513"/>
      <c r="U1" s="515"/>
    </row>
    <row r="2" spans="1:21" s="92" customFormat="1" ht="20.2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91"/>
      <c r="N2" s="514" t="s">
        <v>145</v>
      </c>
      <c r="O2" s="514"/>
      <c r="P2" s="514"/>
      <c r="Q2" s="514"/>
      <c r="R2" s="514"/>
      <c r="S2" s="514"/>
      <c r="T2" s="514"/>
      <c r="U2" s="516"/>
    </row>
    <row r="3" spans="1:21" s="92" customFormat="1" ht="30.7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91"/>
      <c r="N3" s="516"/>
      <c r="O3" s="516"/>
      <c r="P3" s="516"/>
      <c r="Q3" s="516"/>
      <c r="R3" s="516"/>
      <c r="S3" s="516"/>
      <c r="T3" s="516"/>
      <c r="U3" s="516"/>
    </row>
    <row r="4" spans="1:21" s="92" customFormat="1" ht="63" customHeight="1">
      <c r="A4" s="93" t="s">
        <v>112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s="92" customFormat="1" ht="165.75" customHeight="1">
      <c r="A5" s="94" t="s">
        <v>0</v>
      </c>
      <c r="B5" s="95" t="s">
        <v>1</v>
      </c>
      <c r="C5" s="96" t="s">
        <v>32</v>
      </c>
      <c r="D5" s="97" t="s">
        <v>34</v>
      </c>
      <c r="E5" s="97" t="s">
        <v>37</v>
      </c>
      <c r="F5" s="98" t="s">
        <v>31</v>
      </c>
      <c r="G5" s="98" t="s">
        <v>2</v>
      </c>
      <c r="H5" s="99" t="s">
        <v>23</v>
      </c>
      <c r="I5" s="99" t="s">
        <v>38</v>
      </c>
      <c r="J5" s="100" t="s">
        <v>43</v>
      </c>
      <c r="K5" s="100" t="s">
        <v>39</v>
      </c>
      <c r="L5" s="101" t="s">
        <v>36</v>
      </c>
      <c r="M5" s="517" t="s">
        <v>35</v>
      </c>
      <c r="N5" s="518"/>
      <c r="O5" s="518"/>
      <c r="P5" s="518"/>
      <c r="Q5" s="518"/>
      <c r="R5" s="519"/>
      <c r="S5" s="102" t="s">
        <v>5</v>
      </c>
      <c r="T5" s="103" t="s">
        <v>6</v>
      </c>
      <c r="U5" s="96" t="s">
        <v>7</v>
      </c>
    </row>
    <row r="6" spans="1:21" s="92" customFormat="1" ht="23.25" customHeight="1">
      <c r="A6" s="94"/>
      <c r="B6" s="95"/>
      <c r="C6" s="96"/>
      <c r="D6" s="104"/>
      <c r="E6" s="104"/>
      <c r="F6" s="98"/>
      <c r="G6" s="98"/>
      <c r="H6" s="99"/>
      <c r="I6" s="99"/>
      <c r="J6" s="105"/>
      <c r="K6" s="105"/>
      <c r="L6" s="106"/>
      <c r="M6" s="107" t="s">
        <v>33</v>
      </c>
      <c r="N6" s="108" t="s">
        <v>9</v>
      </c>
      <c r="O6" s="108"/>
      <c r="P6" s="108"/>
      <c r="Q6" s="108"/>
      <c r="R6" s="108"/>
      <c r="S6" s="102"/>
      <c r="T6" s="103"/>
      <c r="U6" s="96"/>
    </row>
    <row r="7" spans="1:21" s="92" customFormat="1" ht="159" customHeight="1">
      <c r="A7" s="94"/>
      <c r="B7" s="95"/>
      <c r="C7" s="96"/>
      <c r="D7" s="104"/>
      <c r="E7" s="104"/>
      <c r="F7" s="98"/>
      <c r="G7" s="98"/>
      <c r="H7" s="99"/>
      <c r="I7" s="99"/>
      <c r="J7" s="109"/>
      <c r="K7" s="109"/>
      <c r="L7" s="110"/>
      <c r="M7" s="111"/>
      <c r="N7" s="112" t="s">
        <v>10</v>
      </c>
      <c r="O7" s="112" t="s">
        <v>11</v>
      </c>
      <c r="P7" s="112" t="s">
        <v>12</v>
      </c>
      <c r="Q7" s="112" t="s">
        <v>13</v>
      </c>
      <c r="R7" s="112" t="s">
        <v>14</v>
      </c>
      <c r="S7" s="102"/>
      <c r="T7" s="103"/>
      <c r="U7" s="96"/>
    </row>
    <row r="8" spans="1:21" s="92" customFormat="1" ht="119.25" customHeight="1">
      <c r="A8" s="94"/>
      <c r="B8" s="95"/>
      <c r="C8" s="96"/>
      <c r="D8" s="113"/>
      <c r="E8" s="113"/>
      <c r="F8" s="98"/>
      <c r="G8" s="98"/>
      <c r="H8" s="114" t="s">
        <v>15</v>
      </c>
      <c r="I8" s="114" t="s">
        <v>15</v>
      </c>
      <c r="J8" s="114" t="s">
        <v>15</v>
      </c>
      <c r="K8" s="114" t="s">
        <v>16</v>
      </c>
      <c r="L8" s="115"/>
      <c r="M8" s="116"/>
      <c r="N8" s="116" t="s">
        <v>17</v>
      </c>
      <c r="O8" s="116" t="s">
        <v>17</v>
      </c>
      <c r="P8" s="116" t="s">
        <v>17</v>
      </c>
      <c r="Q8" s="116" t="s">
        <v>17</v>
      </c>
      <c r="R8" s="116"/>
      <c r="S8" s="116" t="s">
        <v>18</v>
      </c>
      <c r="T8" s="117" t="s">
        <v>18</v>
      </c>
      <c r="U8" s="96"/>
    </row>
    <row r="9" spans="1:21" s="92" customFormat="1" ht="27" customHeight="1" thickBot="1">
      <c r="A9" s="118">
        <v>1</v>
      </c>
      <c r="B9" s="119">
        <v>2</v>
      </c>
      <c r="C9" s="119">
        <v>3</v>
      </c>
      <c r="D9" s="119">
        <v>4</v>
      </c>
      <c r="E9" s="119">
        <v>5</v>
      </c>
      <c r="F9" s="119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0">
        <v>12</v>
      </c>
      <c r="M9" s="122">
        <v>13</v>
      </c>
      <c r="N9" s="122">
        <v>14</v>
      </c>
      <c r="O9" s="122">
        <v>15</v>
      </c>
      <c r="P9" s="122">
        <v>16</v>
      </c>
      <c r="Q9" s="122">
        <v>17</v>
      </c>
      <c r="R9" s="122">
        <v>18</v>
      </c>
      <c r="S9" s="122">
        <v>19</v>
      </c>
      <c r="T9" s="123">
        <v>20</v>
      </c>
      <c r="U9" s="124">
        <v>21</v>
      </c>
    </row>
    <row r="10" spans="1:23" s="130" customFormat="1" ht="33.75" customHeight="1" thickBot="1">
      <c r="A10" s="125" t="s">
        <v>44</v>
      </c>
      <c r="B10" s="126"/>
      <c r="C10" s="33" t="s">
        <v>19</v>
      </c>
      <c r="D10" s="33" t="s">
        <v>19</v>
      </c>
      <c r="E10" s="33" t="s">
        <v>19</v>
      </c>
      <c r="F10" s="33" t="s">
        <v>19</v>
      </c>
      <c r="G10" s="33" t="s">
        <v>19</v>
      </c>
      <c r="H10" s="127">
        <f>H13+H121+H257</f>
        <v>308174.36</v>
      </c>
      <c r="I10" s="127">
        <f>I13+I121+I257</f>
        <v>263852.1</v>
      </c>
      <c r="J10" s="127">
        <f>J13+J121+J257</f>
        <v>92676.96</v>
      </c>
      <c r="K10" s="128">
        <f>K13+K121+K257</f>
        <v>10653</v>
      </c>
      <c r="L10" s="45" t="s">
        <v>19</v>
      </c>
      <c r="M10" s="37">
        <f aca="true" t="shared" si="0" ref="M10:R10">M13+M121+M257</f>
        <v>424958345.645</v>
      </c>
      <c r="N10" s="37">
        <f t="shared" si="0"/>
        <v>0</v>
      </c>
      <c r="O10" s="37">
        <f t="shared" si="0"/>
        <v>81994796.47</v>
      </c>
      <c r="P10" s="37">
        <f t="shared" si="0"/>
        <v>0</v>
      </c>
      <c r="Q10" s="37">
        <f t="shared" si="0"/>
        <v>322956542.325</v>
      </c>
      <c r="R10" s="37">
        <f t="shared" si="0"/>
        <v>20007006.85</v>
      </c>
      <c r="S10" s="38" t="s">
        <v>19</v>
      </c>
      <c r="T10" s="39" t="s">
        <v>19</v>
      </c>
      <c r="U10" s="129" t="s">
        <v>19</v>
      </c>
      <c r="W10" s="131"/>
    </row>
    <row r="11" spans="1:21" s="68" customFormat="1" ht="25.5" customHeight="1">
      <c r="A11" s="132"/>
      <c r="B11" s="133"/>
      <c r="C11" s="134"/>
      <c r="D11" s="134"/>
      <c r="E11" s="134"/>
      <c r="F11" s="134"/>
      <c r="G11" s="134"/>
      <c r="H11" s="135"/>
      <c r="I11" s="135"/>
      <c r="J11" s="135"/>
      <c r="K11" s="136"/>
      <c r="L11" s="137"/>
      <c r="M11" s="138"/>
      <c r="N11" s="139"/>
      <c r="O11" s="138"/>
      <c r="P11" s="139"/>
      <c r="Q11" s="138"/>
      <c r="R11" s="140"/>
      <c r="S11" s="139"/>
      <c r="T11" s="141"/>
      <c r="U11" s="142"/>
    </row>
    <row r="12" spans="1:21" s="68" customFormat="1" ht="25.5" customHeight="1" thickBot="1">
      <c r="A12" s="143" t="s">
        <v>67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</row>
    <row r="13" spans="1:23" s="68" customFormat="1" ht="23.25" customHeight="1" thickBot="1">
      <c r="A13" s="146"/>
      <c r="B13" s="147" t="s">
        <v>45</v>
      </c>
      <c r="C13" s="148" t="s">
        <v>19</v>
      </c>
      <c r="D13" s="148" t="s">
        <v>19</v>
      </c>
      <c r="E13" s="148" t="s">
        <v>19</v>
      </c>
      <c r="F13" s="148" t="s">
        <v>19</v>
      </c>
      <c r="G13" s="148" t="s">
        <v>19</v>
      </c>
      <c r="H13" s="149">
        <f>H17+H24+H27+H29+H31+H33+H35+H39+H42+H45+H49+H54+H56+H59+H62+H65+H68+H71+H73+H76+H83+H88+H95+H101+H112+H114+H116+H119+H105</f>
        <v>100348.09999999998</v>
      </c>
      <c r="I13" s="149">
        <f>I17+I24+I27+I29+I31+I33+I35+I39+I42+I45+I49+I54+I56+I59+I62+I65+I68+I71+I73+I76+I83+I88+I95+I101+I112+I114+I116+I119+I105</f>
        <v>86145.20000000001</v>
      </c>
      <c r="J13" s="149">
        <f>J17+J24+J27+J29+J31+J33+J35+J39+J42+J45+J49+J54+J56+J59+J62+J65+J68+J71+J73+J76+J83+J88+J95+J101+J112+J114+J116+J119+J105</f>
        <v>29663.06</v>
      </c>
      <c r="K13" s="150">
        <f>K17+K24+K27+K29+K31+K33+K35+K39+K42+K45+K49+K54+K56+K59+K62+K65+K68+K71+K73+K76+K83+K88+K95+K101+K112+K114+K116+K119+K105</f>
        <v>3255</v>
      </c>
      <c r="L13" s="151" t="s">
        <v>19</v>
      </c>
      <c r="M13" s="152">
        <f>M17+M24+M27+M29+M31+M33+M35+M39+M42+M45+M49+M54+M56+M59+M62+M65+M68+M71+M73+M76+M83+M88+M95+M101+M105+M112+M114+M116+M119</f>
        <v>91744490.13000001</v>
      </c>
      <c r="N13" s="152"/>
      <c r="O13" s="152">
        <f>O17+O24+O27+O29+O31+O33+O35+O39+O42+O45+O49+O54+O56+O59+O62+O65+O68+O71+O73+O76+O83+O88+O95+O101+O105+O112+O114+O116+O119</f>
        <v>39805984.68</v>
      </c>
      <c r="P13" s="37"/>
      <c r="Q13" s="152">
        <f>Q17+Q24+Q27+Q29+Q31+Q33+Q35+Q39+Q42+Q45+Q49+Q54+Q56+Q59+Q62+Q65+Q68+Q71+Q73+Q76+Q83+Q88+Q95+Q101+Q112+Q114++Q116+Q119+Q105</f>
        <v>51938505.45</v>
      </c>
      <c r="R13" s="37">
        <f>R17+R24+R27+R29+R31+R33+R35+R39+R42+R45+R49+R54+R56+R59+R62+R65+R68+R71+R73+R76+R83+R88+R95+R101+R112+R114+R116+R119</f>
        <v>0</v>
      </c>
      <c r="S13" s="153" t="s">
        <v>19</v>
      </c>
      <c r="T13" s="154" t="s">
        <v>19</v>
      </c>
      <c r="U13" s="155" t="s">
        <v>19</v>
      </c>
      <c r="W13" s="70"/>
    </row>
    <row r="14" spans="1:22" s="68" customFormat="1" ht="25.5" customHeight="1">
      <c r="A14" s="156">
        <v>1</v>
      </c>
      <c r="B14" s="157" t="s">
        <v>121</v>
      </c>
      <c r="C14" s="158" t="s">
        <v>47</v>
      </c>
      <c r="D14" s="159">
        <v>1982</v>
      </c>
      <c r="E14" s="159">
        <v>1982</v>
      </c>
      <c r="F14" s="160" t="s">
        <v>48</v>
      </c>
      <c r="G14" s="158">
        <v>4</v>
      </c>
      <c r="H14" s="161">
        <v>6615.4</v>
      </c>
      <c r="I14" s="161">
        <v>5942.1</v>
      </c>
      <c r="J14" s="162">
        <v>1070</v>
      </c>
      <c r="K14" s="163">
        <v>228</v>
      </c>
      <c r="L14" s="164" t="s">
        <v>78</v>
      </c>
      <c r="M14" s="165">
        <v>122990.95999999999</v>
      </c>
      <c r="N14" s="166"/>
      <c r="O14" s="166">
        <v>47966.47</v>
      </c>
      <c r="P14" s="166"/>
      <c r="Q14" s="166">
        <f>M14-O14</f>
        <v>75024.48999999999</v>
      </c>
      <c r="R14" s="166"/>
      <c r="S14" s="167">
        <f>M14/H14</f>
        <v>18.591613507875564</v>
      </c>
      <c r="T14" s="168">
        <v>70.35</v>
      </c>
      <c r="U14" s="169">
        <v>44196</v>
      </c>
      <c r="V14" s="40"/>
    </row>
    <row r="15" spans="1:22" s="68" customFormat="1" ht="25.5" customHeight="1">
      <c r="A15" s="170">
        <v>1</v>
      </c>
      <c r="B15" s="171" t="s">
        <v>121</v>
      </c>
      <c r="C15" s="172" t="s">
        <v>47</v>
      </c>
      <c r="D15" s="173">
        <v>1982</v>
      </c>
      <c r="E15" s="173">
        <v>1982</v>
      </c>
      <c r="F15" s="174" t="s">
        <v>48</v>
      </c>
      <c r="G15" s="172">
        <v>4</v>
      </c>
      <c r="H15" s="175">
        <v>6615.4</v>
      </c>
      <c r="I15" s="175">
        <v>5942.1</v>
      </c>
      <c r="J15" s="176">
        <v>1070</v>
      </c>
      <c r="K15" s="177">
        <v>228</v>
      </c>
      <c r="L15" s="178" t="s">
        <v>80</v>
      </c>
      <c r="M15" s="179">
        <v>122990.95999999999</v>
      </c>
      <c r="N15" s="180"/>
      <c r="O15" s="181">
        <v>47966.47</v>
      </c>
      <c r="P15" s="180"/>
      <c r="Q15" s="180">
        <v>75024.49</v>
      </c>
      <c r="R15" s="180"/>
      <c r="S15" s="180">
        <f aca="true" t="shared" si="1" ref="S15:S79">M15/H15</f>
        <v>18.591613507875564</v>
      </c>
      <c r="T15" s="182">
        <v>70.35</v>
      </c>
      <c r="U15" s="169">
        <v>44196</v>
      </c>
      <c r="V15" s="40"/>
    </row>
    <row r="16" spans="1:22" s="68" customFormat="1" ht="25.5" customHeight="1" thickBot="1">
      <c r="A16" s="183">
        <v>1</v>
      </c>
      <c r="B16" s="184" t="s">
        <v>121</v>
      </c>
      <c r="C16" s="119" t="s">
        <v>47</v>
      </c>
      <c r="D16" s="185">
        <v>1982</v>
      </c>
      <c r="E16" s="185">
        <v>1982</v>
      </c>
      <c r="F16" s="186" t="s">
        <v>48</v>
      </c>
      <c r="G16" s="119">
        <v>4</v>
      </c>
      <c r="H16" s="187">
        <v>6615.4</v>
      </c>
      <c r="I16" s="187">
        <v>5942.1</v>
      </c>
      <c r="J16" s="188">
        <v>1070</v>
      </c>
      <c r="K16" s="189">
        <v>228</v>
      </c>
      <c r="L16" s="190" t="s">
        <v>132</v>
      </c>
      <c r="M16" s="191">
        <v>163987.7</v>
      </c>
      <c r="N16" s="192"/>
      <c r="O16" s="181">
        <v>63955.2</v>
      </c>
      <c r="P16" s="192"/>
      <c r="Q16" s="192">
        <v>100032.5</v>
      </c>
      <c r="R16" s="192"/>
      <c r="S16" s="192">
        <f t="shared" si="1"/>
        <v>24.78878072376576</v>
      </c>
      <c r="T16" s="193">
        <v>93.8</v>
      </c>
      <c r="U16" s="169">
        <v>44196</v>
      </c>
      <c r="V16" s="40"/>
    </row>
    <row r="17" spans="1:21" s="68" customFormat="1" ht="25.5" customHeight="1" thickBot="1">
      <c r="A17" s="31"/>
      <c r="B17" s="47" t="s">
        <v>42</v>
      </c>
      <c r="C17" s="33" t="s">
        <v>19</v>
      </c>
      <c r="D17" s="33" t="s">
        <v>19</v>
      </c>
      <c r="E17" s="33" t="s">
        <v>19</v>
      </c>
      <c r="F17" s="33" t="s">
        <v>19</v>
      </c>
      <c r="G17" s="33" t="s">
        <v>19</v>
      </c>
      <c r="H17" s="194">
        <f>H16</f>
        <v>6615.4</v>
      </c>
      <c r="I17" s="194">
        <f>I16</f>
        <v>5942.1</v>
      </c>
      <c r="J17" s="36">
        <v>1070</v>
      </c>
      <c r="K17" s="44">
        <f>K16</f>
        <v>228</v>
      </c>
      <c r="L17" s="45" t="s">
        <v>19</v>
      </c>
      <c r="M17" s="37">
        <f>SUM(M14:M16)</f>
        <v>409969.62</v>
      </c>
      <c r="N17" s="37">
        <f>SUM(N14:N16)</f>
        <v>0</v>
      </c>
      <c r="O17" s="37">
        <f>SUM(O14:O16)</f>
        <v>159888.14</v>
      </c>
      <c r="P17" s="37">
        <f>SUM(P14:P16)</f>
        <v>0</v>
      </c>
      <c r="Q17" s="37">
        <f>SUM(Q14:Q16)</f>
        <v>250081.47999999998</v>
      </c>
      <c r="R17" s="38">
        <v>0</v>
      </c>
      <c r="S17" s="38" t="s">
        <v>19</v>
      </c>
      <c r="T17" s="39" t="s">
        <v>19</v>
      </c>
      <c r="U17" s="129" t="s">
        <v>19</v>
      </c>
    </row>
    <row r="18" spans="1:21" s="68" customFormat="1" ht="25.5" customHeight="1">
      <c r="A18" s="195">
        <v>2</v>
      </c>
      <c r="B18" s="196" t="s">
        <v>46</v>
      </c>
      <c r="C18" s="197" t="s">
        <v>47</v>
      </c>
      <c r="D18" s="198">
        <v>1976</v>
      </c>
      <c r="E18" s="198">
        <v>1976</v>
      </c>
      <c r="F18" s="199" t="s">
        <v>48</v>
      </c>
      <c r="G18" s="197">
        <v>4</v>
      </c>
      <c r="H18" s="200">
        <v>3575.3</v>
      </c>
      <c r="I18" s="200">
        <v>3168.9</v>
      </c>
      <c r="J18" s="201">
        <v>1073.5</v>
      </c>
      <c r="K18" s="202">
        <v>117</v>
      </c>
      <c r="L18" s="203" t="s">
        <v>50</v>
      </c>
      <c r="M18" s="204">
        <v>5710229</v>
      </c>
      <c r="N18" s="181"/>
      <c r="O18" s="181">
        <v>2904170.54</v>
      </c>
      <c r="P18" s="181"/>
      <c r="Q18" s="181">
        <f>M18-O18</f>
        <v>2806058.46</v>
      </c>
      <c r="R18" s="181"/>
      <c r="S18" s="167">
        <f>M18/J18</f>
        <v>5319.263157894737</v>
      </c>
      <c r="T18" s="205">
        <v>7521.62</v>
      </c>
      <c r="U18" s="169">
        <v>44196</v>
      </c>
    </row>
    <row r="19" spans="1:21" s="68" customFormat="1" ht="25.5" customHeight="1">
      <c r="A19" s="170">
        <v>2</v>
      </c>
      <c r="B19" s="206" t="s">
        <v>46</v>
      </c>
      <c r="C19" s="172" t="s">
        <v>47</v>
      </c>
      <c r="D19" s="173">
        <v>1976</v>
      </c>
      <c r="E19" s="173">
        <v>1976</v>
      </c>
      <c r="F19" s="174" t="s">
        <v>48</v>
      </c>
      <c r="G19" s="172">
        <v>4</v>
      </c>
      <c r="H19" s="207">
        <v>3575.3</v>
      </c>
      <c r="I19" s="207">
        <v>3168.9</v>
      </c>
      <c r="J19" s="176">
        <v>1073.5</v>
      </c>
      <c r="K19" s="177">
        <v>117</v>
      </c>
      <c r="L19" s="178" t="s">
        <v>56</v>
      </c>
      <c r="M19" s="208">
        <v>2252607</v>
      </c>
      <c r="N19" s="209"/>
      <c r="O19" s="180">
        <v>1534425.23</v>
      </c>
      <c r="P19" s="209"/>
      <c r="Q19" s="181">
        <f>M19-O19</f>
        <v>718181.77</v>
      </c>
      <c r="R19" s="209"/>
      <c r="S19" s="192">
        <f t="shared" si="1"/>
        <v>630.0469890638548</v>
      </c>
      <c r="T19" s="182">
        <v>1294.3</v>
      </c>
      <c r="U19" s="169">
        <v>44196</v>
      </c>
    </row>
    <row r="20" spans="1:21" s="68" customFormat="1" ht="25.5" customHeight="1">
      <c r="A20" s="170">
        <v>2</v>
      </c>
      <c r="B20" s="206" t="s">
        <v>46</v>
      </c>
      <c r="C20" s="172" t="s">
        <v>47</v>
      </c>
      <c r="D20" s="173">
        <v>1976</v>
      </c>
      <c r="E20" s="173">
        <v>1976</v>
      </c>
      <c r="F20" s="174" t="s">
        <v>48</v>
      </c>
      <c r="G20" s="172">
        <v>4</v>
      </c>
      <c r="H20" s="207">
        <v>3575.3</v>
      </c>
      <c r="I20" s="207">
        <v>3168.9</v>
      </c>
      <c r="J20" s="176">
        <v>1073.5</v>
      </c>
      <c r="K20" s="177">
        <v>117</v>
      </c>
      <c r="L20" s="178" t="s">
        <v>57</v>
      </c>
      <c r="M20" s="208">
        <v>489693</v>
      </c>
      <c r="N20" s="209"/>
      <c r="O20" s="180">
        <v>489693</v>
      </c>
      <c r="P20" s="209"/>
      <c r="Q20" s="181">
        <f>M20-O20</f>
        <v>0</v>
      </c>
      <c r="R20" s="209"/>
      <c r="S20" s="180">
        <f t="shared" si="1"/>
        <v>136.965569322854</v>
      </c>
      <c r="T20" s="182">
        <v>814.92</v>
      </c>
      <c r="U20" s="169">
        <v>44196</v>
      </c>
    </row>
    <row r="21" spans="1:21" s="68" customFormat="1" ht="25.5" customHeight="1">
      <c r="A21" s="170">
        <v>2</v>
      </c>
      <c r="B21" s="206" t="s">
        <v>46</v>
      </c>
      <c r="C21" s="172" t="s">
        <v>47</v>
      </c>
      <c r="D21" s="173">
        <v>1976</v>
      </c>
      <c r="E21" s="173">
        <v>1976</v>
      </c>
      <c r="F21" s="174" t="s">
        <v>48</v>
      </c>
      <c r="G21" s="172">
        <v>4</v>
      </c>
      <c r="H21" s="207">
        <v>3575.3</v>
      </c>
      <c r="I21" s="207">
        <v>3168.9</v>
      </c>
      <c r="J21" s="176">
        <v>1073.5</v>
      </c>
      <c r="K21" s="177">
        <v>117</v>
      </c>
      <c r="L21" s="178" t="s">
        <v>58</v>
      </c>
      <c r="M21" s="208">
        <v>590144</v>
      </c>
      <c r="N21" s="209"/>
      <c r="O21" s="180">
        <v>353802.26</v>
      </c>
      <c r="P21" s="209"/>
      <c r="Q21" s="181">
        <f>M21-O21</f>
        <v>236341.74</v>
      </c>
      <c r="R21" s="209"/>
      <c r="S21" s="180">
        <f t="shared" si="1"/>
        <v>165.06139344950074</v>
      </c>
      <c r="T21" s="182">
        <v>348.5</v>
      </c>
      <c r="U21" s="169">
        <v>44196</v>
      </c>
    </row>
    <row r="22" spans="1:21" s="68" customFormat="1" ht="25.5" customHeight="1">
      <c r="A22" s="170">
        <v>2</v>
      </c>
      <c r="B22" s="206" t="s">
        <v>46</v>
      </c>
      <c r="C22" s="172" t="s">
        <v>47</v>
      </c>
      <c r="D22" s="173">
        <v>1976</v>
      </c>
      <c r="E22" s="173">
        <v>1976</v>
      </c>
      <c r="F22" s="174" t="s">
        <v>48</v>
      </c>
      <c r="G22" s="172">
        <v>4</v>
      </c>
      <c r="H22" s="207">
        <v>3575.3</v>
      </c>
      <c r="I22" s="207">
        <v>3168.9</v>
      </c>
      <c r="J22" s="176">
        <v>1073.5</v>
      </c>
      <c r="K22" s="177">
        <v>117</v>
      </c>
      <c r="L22" s="178" t="s">
        <v>81</v>
      </c>
      <c r="M22" s="208">
        <v>251220</v>
      </c>
      <c r="N22" s="209"/>
      <c r="O22" s="180">
        <v>251220</v>
      </c>
      <c r="P22" s="209"/>
      <c r="Q22" s="181">
        <f>M22-O22</f>
        <v>0</v>
      </c>
      <c r="R22" s="209"/>
      <c r="S22" s="210">
        <f t="shared" si="1"/>
        <v>70.26543227141778</v>
      </c>
      <c r="T22" s="182">
        <v>404.68</v>
      </c>
      <c r="U22" s="169">
        <v>44196</v>
      </c>
    </row>
    <row r="23" spans="1:21" s="68" customFormat="1" ht="25.5" customHeight="1" thickBot="1">
      <c r="A23" s="183">
        <v>2</v>
      </c>
      <c r="B23" s="211" t="s">
        <v>46</v>
      </c>
      <c r="C23" s="119" t="s">
        <v>47</v>
      </c>
      <c r="D23" s="185">
        <v>1976</v>
      </c>
      <c r="E23" s="185">
        <v>1976</v>
      </c>
      <c r="F23" s="186" t="s">
        <v>48</v>
      </c>
      <c r="G23" s="119">
        <v>4</v>
      </c>
      <c r="H23" s="212">
        <v>3575.3</v>
      </c>
      <c r="I23" s="212">
        <v>3168.9</v>
      </c>
      <c r="J23" s="188">
        <v>1073.5</v>
      </c>
      <c r="K23" s="189">
        <v>117</v>
      </c>
      <c r="L23" s="190" t="s">
        <v>82</v>
      </c>
      <c r="M23" s="122">
        <v>1773369</v>
      </c>
      <c r="N23" s="213"/>
      <c r="O23" s="192">
        <f>M23-Q23</f>
        <v>686791.53</v>
      </c>
      <c r="P23" s="213"/>
      <c r="Q23" s="192">
        <v>1086577.47</v>
      </c>
      <c r="R23" s="213"/>
      <c r="S23" s="192">
        <f t="shared" si="1"/>
        <v>496.0056498755349</v>
      </c>
      <c r="T23" s="193">
        <v>500.41</v>
      </c>
      <c r="U23" s="169">
        <v>44196</v>
      </c>
    </row>
    <row r="24" spans="1:21" s="68" customFormat="1" ht="25.5" customHeight="1" thickBot="1">
      <c r="A24" s="31"/>
      <c r="B24" s="33" t="s">
        <v>42</v>
      </c>
      <c r="C24" s="33" t="s">
        <v>19</v>
      </c>
      <c r="D24" s="33" t="s">
        <v>19</v>
      </c>
      <c r="E24" s="33" t="s">
        <v>19</v>
      </c>
      <c r="F24" s="33" t="s">
        <v>19</v>
      </c>
      <c r="G24" s="33" t="s">
        <v>19</v>
      </c>
      <c r="H24" s="36">
        <v>3575.3</v>
      </c>
      <c r="I24" s="36">
        <v>3168.9</v>
      </c>
      <c r="J24" s="36">
        <v>1073.5</v>
      </c>
      <c r="K24" s="44">
        <v>117</v>
      </c>
      <c r="L24" s="45" t="s">
        <v>19</v>
      </c>
      <c r="M24" s="37">
        <f>SUM(M18:M23)</f>
        <v>11067262</v>
      </c>
      <c r="N24" s="37">
        <f>SUM(N18:N23)</f>
        <v>0</v>
      </c>
      <c r="O24" s="37">
        <f>SUM(O18:O23)</f>
        <v>6220102.56</v>
      </c>
      <c r="P24" s="37">
        <f>SUM(P18:P23)</f>
        <v>0</v>
      </c>
      <c r="Q24" s="37">
        <f>SUM(Q18:Q23)</f>
        <v>4847159.4399999995</v>
      </c>
      <c r="R24" s="37">
        <v>0</v>
      </c>
      <c r="S24" s="38" t="s">
        <v>19</v>
      </c>
      <c r="T24" s="39" t="s">
        <v>19</v>
      </c>
      <c r="U24" s="129" t="s">
        <v>19</v>
      </c>
    </row>
    <row r="25" spans="1:21" s="68" customFormat="1" ht="25.5" customHeight="1">
      <c r="A25" s="156">
        <v>3</v>
      </c>
      <c r="B25" s="157" t="s">
        <v>51</v>
      </c>
      <c r="C25" s="158" t="s">
        <v>47</v>
      </c>
      <c r="D25" s="159">
        <v>1986</v>
      </c>
      <c r="E25" s="159">
        <v>1986</v>
      </c>
      <c r="F25" s="160" t="s">
        <v>48</v>
      </c>
      <c r="G25" s="158">
        <v>4</v>
      </c>
      <c r="H25" s="161">
        <v>3256.1</v>
      </c>
      <c r="I25" s="161">
        <v>2817.4</v>
      </c>
      <c r="J25" s="162">
        <v>1070</v>
      </c>
      <c r="K25" s="163">
        <v>113</v>
      </c>
      <c r="L25" s="164" t="s">
        <v>50</v>
      </c>
      <c r="M25" s="165">
        <v>3747052</v>
      </c>
      <c r="N25" s="166"/>
      <c r="O25" s="166">
        <f>M25-Q25</f>
        <v>1725252.14</v>
      </c>
      <c r="P25" s="166"/>
      <c r="Q25" s="166">
        <v>2021799.86</v>
      </c>
      <c r="R25" s="166"/>
      <c r="S25" s="167">
        <f>M25/J25</f>
        <v>3501.9177570093457</v>
      </c>
      <c r="T25" s="168">
        <v>7521.62</v>
      </c>
      <c r="U25" s="169">
        <v>44196</v>
      </c>
    </row>
    <row r="26" spans="1:22" s="68" customFormat="1" ht="25.5" customHeight="1" thickBot="1">
      <c r="A26" s="183">
        <v>3</v>
      </c>
      <c r="B26" s="184" t="s">
        <v>51</v>
      </c>
      <c r="C26" s="119" t="s">
        <v>47</v>
      </c>
      <c r="D26" s="185">
        <v>1986</v>
      </c>
      <c r="E26" s="185">
        <v>1986</v>
      </c>
      <c r="F26" s="186" t="s">
        <v>48</v>
      </c>
      <c r="G26" s="119">
        <v>4</v>
      </c>
      <c r="H26" s="214">
        <v>3256.1</v>
      </c>
      <c r="I26" s="214">
        <v>2817.4</v>
      </c>
      <c r="J26" s="188">
        <v>1070</v>
      </c>
      <c r="K26" s="189">
        <v>113</v>
      </c>
      <c r="L26" s="190" t="s">
        <v>132</v>
      </c>
      <c r="M26" s="191">
        <v>136203.66</v>
      </c>
      <c r="N26" s="192"/>
      <c r="O26" s="192">
        <v>53119.43</v>
      </c>
      <c r="P26" s="192"/>
      <c r="Q26" s="192">
        <f>M26-O26</f>
        <v>83084.23000000001</v>
      </c>
      <c r="R26" s="192"/>
      <c r="S26" s="192">
        <f t="shared" si="1"/>
        <v>41.830306194527196</v>
      </c>
      <c r="T26" s="193">
        <v>93.8</v>
      </c>
      <c r="U26" s="169">
        <v>44196</v>
      </c>
      <c r="V26" s="40"/>
    </row>
    <row r="27" spans="1:21" s="216" customFormat="1" ht="25.5" customHeight="1" thickBot="1">
      <c r="A27" s="31"/>
      <c r="B27" s="33" t="s">
        <v>42</v>
      </c>
      <c r="C27" s="33" t="s">
        <v>19</v>
      </c>
      <c r="D27" s="33" t="s">
        <v>19</v>
      </c>
      <c r="E27" s="33" t="s">
        <v>19</v>
      </c>
      <c r="F27" s="33" t="s">
        <v>19</v>
      </c>
      <c r="G27" s="33" t="s">
        <v>19</v>
      </c>
      <c r="H27" s="36">
        <v>3256.1</v>
      </c>
      <c r="I27" s="36">
        <v>2817.4</v>
      </c>
      <c r="J27" s="36">
        <v>1070</v>
      </c>
      <c r="K27" s="44">
        <v>113</v>
      </c>
      <c r="L27" s="215" t="s">
        <v>19</v>
      </c>
      <c r="M27" s="37">
        <f>SUM(M25:M26)</f>
        <v>3883255.66</v>
      </c>
      <c r="N27" s="37">
        <f>SUM(N25:N26)</f>
        <v>0</v>
      </c>
      <c r="O27" s="37">
        <f>SUM(O25:O26)</f>
        <v>1778371.5699999998</v>
      </c>
      <c r="P27" s="37">
        <f>SUM(P25:P26)</f>
        <v>0</v>
      </c>
      <c r="Q27" s="37">
        <f>SUM(Q25:Q26)</f>
        <v>2104884.0900000003</v>
      </c>
      <c r="R27" s="38">
        <v>0</v>
      </c>
      <c r="S27" s="38" t="s">
        <v>19</v>
      </c>
      <c r="T27" s="39" t="s">
        <v>19</v>
      </c>
      <c r="U27" s="129" t="s">
        <v>19</v>
      </c>
    </row>
    <row r="28" spans="1:21" s="68" customFormat="1" ht="25.5" customHeight="1" thickBot="1">
      <c r="A28" s="217">
        <v>4</v>
      </c>
      <c r="B28" s="218" t="s">
        <v>84</v>
      </c>
      <c r="C28" s="219" t="s">
        <v>47</v>
      </c>
      <c r="D28" s="220">
        <v>1988</v>
      </c>
      <c r="E28" s="220">
        <v>1988</v>
      </c>
      <c r="F28" s="221" t="s">
        <v>48</v>
      </c>
      <c r="G28" s="219">
        <v>4</v>
      </c>
      <c r="H28" s="222">
        <v>4502.7</v>
      </c>
      <c r="I28" s="222">
        <v>3807.4</v>
      </c>
      <c r="J28" s="223">
        <v>1279.48</v>
      </c>
      <c r="K28" s="224">
        <v>128</v>
      </c>
      <c r="L28" s="190" t="s">
        <v>132</v>
      </c>
      <c r="M28" s="225">
        <v>184963</v>
      </c>
      <c r="N28" s="46"/>
      <c r="O28" s="167">
        <v>162659.17</v>
      </c>
      <c r="P28" s="167"/>
      <c r="Q28" s="167">
        <f>M28-O28</f>
        <v>22303.829999999987</v>
      </c>
      <c r="R28" s="46"/>
      <c r="S28" s="167">
        <f>M28/H28</f>
        <v>41.07824194372266</v>
      </c>
      <c r="T28" s="226">
        <v>93.8</v>
      </c>
      <c r="U28" s="169">
        <v>44196</v>
      </c>
    </row>
    <row r="29" spans="1:21" s="68" customFormat="1" ht="25.5" customHeight="1" thickBot="1">
      <c r="A29" s="227"/>
      <c r="B29" s="33" t="s">
        <v>42</v>
      </c>
      <c r="C29" s="33" t="s">
        <v>19</v>
      </c>
      <c r="D29" s="33" t="s">
        <v>19</v>
      </c>
      <c r="E29" s="33" t="s">
        <v>19</v>
      </c>
      <c r="F29" s="33" t="s">
        <v>19</v>
      </c>
      <c r="G29" s="33" t="s">
        <v>19</v>
      </c>
      <c r="H29" s="36">
        <v>4502.7</v>
      </c>
      <c r="I29" s="36">
        <v>3807.4</v>
      </c>
      <c r="J29" s="36">
        <v>1279.48</v>
      </c>
      <c r="K29" s="44">
        <v>128</v>
      </c>
      <c r="L29" s="215" t="s">
        <v>19</v>
      </c>
      <c r="M29" s="37">
        <f>SUM(M28:M28)</f>
        <v>184963</v>
      </c>
      <c r="N29" s="37">
        <f>SUM(N28:N28)</f>
        <v>0</v>
      </c>
      <c r="O29" s="37">
        <f>SUM(O28:O28)</f>
        <v>162659.17</v>
      </c>
      <c r="P29" s="37">
        <f>SUM(P28:P28)</f>
        <v>0</v>
      </c>
      <c r="Q29" s="37">
        <f>SUM(Q28:Q28)</f>
        <v>22303.829999999987</v>
      </c>
      <c r="R29" s="38">
        <v>0</v>
      </c>
      <c r="S29" s="38" t="s">
        <v>19</v>
      </c>
      <c r="T29" s="39" t="s">
        <v>19</v>
      </c>
      <c r="U29" s="129" t="s">
        <v>19</v>
      </c>
    </row>
    <row r="30" spans="1:22" s="68" customFormat="1" ht="25.5" customHeight="1" thickBot="1">
      <c r="A30" s="217">
        <v>5</v>
      </c>
      <c r="B30" s="218" t="s">
        <v>125</v>
      </c>
      <c r="C30" s="219" t="s">
        <v>47</v>
      </c>
      <c r="D30" s="220">
        <v>1989</v>
      </c>
      <c r="E30" s="220">
        <v>1989</v>
      </c>
      <c r="F30" s="221" t="s">
        <v>53</v>
      </c>
      <c r="G30" s="219">
        <v>5</v>
      </c>
      <c r="H30" s="222">
        <v>5097.8</v>
      </c>
      <c r="I30" s="222">
        <v>4476.5</v>
      </c>
      <c r="J30" s="223">
        <v>1241.6</v>
      </c>
      <c r="K30" s="224">
        <v>81</v>
      </c>
      <c r="L30" s="190" t="s">
        <v>132</v>
      </c>
      <c r="M30" s="225">
        <v>198740.32</v>
      </c>
      <c r="N30" s="46"/>
      <c r="O30" s="192">
        <v>77508.72</v>
      </c>
      <c r="P30" s="46"/>
      <c r="Q30" s="167">
        <v>121231.6</v>
      </c>
      <c r="R30" s="46"/>
      <c r="S30" s="167">
        <f t="shared" si="1"/>
        <v>38.985507473812234</v>
      </c>
      <c r="T30" s="226">
        <v>56.46</v>
      </c>
      <c r="U30" s="169">
        <v>44196</v>
      </c>
      <c r="V30" s="40"/>
    </row>
    <row r="31" spans="1:21" s="68" customFormat="1" ht="25.5" customHeight="1" thickBot="1">
      <c r="A31" s="31"/>
      <c r="B31" s="33" t="s">
        <v>42</v>
      </c>
      <c r="C31" s="33" t="s">
        <v>19</v>
      </c>
      <c r="D31" s="33" t="s">
        <v>19</v>
      </c>
      <c r="E31" s="33" t="s">
        <v>19</v>
      </c>
      <c r="F31" s="33" t="s">
        <v>19</v>
      </c>
      <c r="G31" s="33" t="s">
        <v>19</v>
      </c>
      <c r="H31" s="36">
        <f>H30</f>
        <v>5097.8</v>
      </c>
      <c r="I31" s="36">
        <f>I30</f>
        <v>4476.5</v>
      </c>
      <c r="J31" s="36">
        <f>J30</f>
        <v>1241.6</v>
      </c>
      <c r="K31" s="44">
        <v>81</v>
      </c>
      <c r="L31" s="45" t="s">
        <v>19</v>
      </c>
      <c r="M31" s="37">
        <f>SUM(M30:M30)</f>
        <v>198740.32</v>
      </c>
      <c r="N31" s="37">
        <f>SUM(N30)</f>
        <v>0</v>
      </c>
      <c r="O31" s="37">
        <f>SUM(O30)</f>
        <v>77508.72</v>
      </c>
      <c r="P31" s="37">
        <f>SUM(P30)</f>
        <v>0</v>
      </c>
      <c r="Q31" s="37">
        <f>SUM(Q30)</f>
        <v>121231.6</v>
      </c>
      <c r="R31" s="38">
        <v>0</v>
      </c>
      <c r="S31" s="38" t="s">
        <v>19</v>
      </c>
      <c r="T31" s="39" t="s">
        <v>19</v>
      </c>
      <c r="U31" s="129" t="s">
        <v>19</v>
      </c>
    </row>
    <row r="32" spans="1:22" s="68" customFormat="1" ht="25.5" customHeight="1" thickBot="1">
      <c r="A32" s="217">
        <v>6</v>
      </c>
      <c r="B32" s="218" t="s">
        <v>120</v>
      </c>
      <c r="C32" s="219" t="s">
        <v>47</v>
      </c>
      <c r="D32" s="220">
        <v>1975</v>
      </c>
      <c r="E32" s="220">
        <v>1975</v>
      </c>
      <c r="F32" s="221" t="s">
        <v>97</v>
      </c>
      <c r="G32" s="219">
        <v>4</v>
      </c>
      <c r="H32" s="222">
        <v>2354.4</v>
      </c>
      <c r="I32" s="222">
        <v>2125.6</v>
      </c>
      <c r="J32" s="223">
        <v>900</v>
      </c>
      <c r="K32" s="224">
        <v>81</v>
      </c>
      <c r="L32" s="190" t="s">
        <v>132</v>
      </c>
      <c r="M32" s="225">
        <v>126144.1</v>
      </c>
      <c r="N32" s="46"/>
      <c r="O32" s="192">
        <v>49196.2</v>
      </c>
      <c r="P32" s="46"/>
      <c r="Q32" s="167">
        <f>M32-O32</f>
        <v>76947.90000000001</v>
      </c>
      <c r="R32" s="46"/>
      <c r="S32" s="167">
        <f t="shared" si="1"/>
        <v>53.578024125042475</v>
      </c>
      <c r="T32" s="226">
        <v>100.25</v>
      </c>
      <c r="U32" s="169">
        <v>44196</v>
      </c>
      <c r="V32" s="40"/>
    </row>
    <row r="33" spans="1:21" s="68" customFormat="1" ht="25.5" customHeight="1" thickBot="1">
      <c r="A33" s="31"/>
      <c r="B33" s="33" t="s">
        <v>42</v>
      </c>
      <c r="C33" s="33" t="s">
        <v>19</v>
      </c>
      <c r="D33" s="33" t="s">
        <v>19</v>
      </c>
      <c r="E33" s="33" t="s">
        <v>19</v>
      </c>
      <c r="F33" s="33" t="s">
        <v>19</v>
      </c>
      <c r="G33" s="33" t="s">
        <v>19</v>
      </c>
      <c r="H33" s="36">
        <f>H32</f>
        <v>2354.4</v>
      </c>
      <c r="I33" s="36">
        <f>I32</f>
        <v>2125.6</v>
      </c>
      <c r="J33" s="36">
        <f>J32</f>
        <v>900</v>
      </c>
      <c r="K33" s="44">
        <v>81</v>
      </c>
      <c r="L33" s="45" t="s">
        <v>19</v>
      </c>
      <c r="M33" s="37">
        <f>SUM(M32)</f>
        <v>126144.1</v>
      </c>
      <c r="N33" s="37">
        <v>0</v>
      </c>
      <c r="O33" s="37">
        <f>SUM(O32)</f>
        <v>49196.2</v>
      </c>
      <c r="P33" s="37">
        <f>SUM(P32)</f>
        <v>0</v>
      </c>
      <c r="Q33" s="37">
        <f>SUM(Q32)</f>
        <v>76947.90000000001</v>
      </c>
      <c r="R33" s="38">
        <v>0</v>
      </c>
      <c r="S33" s="38" t="s">
        <v>19</v>
      </c>
      <c r="T33" s="39" t="s">
        <v>19</v>
      </c>
      <c r="U33" s="129" t="s">
        <v>19</v>
      </c>
    </row>
    <row r="34" spans="1:22" s="68" customFormat="1" ht="25.5" customHeight="1" thickBot="1">
      <c r="A34" s="217">
        <v>7</v>
      </c>
      <c r="B34" s="218" t="s">
        <v>119</v>
      </c>
      <c r="C34" s="219" t="s">
        <v>47</v>
      </c>
      <c r="D34" s="220">
        <v>1971</v>
      </c>
      <c r="E34" s="220">
        <v>1971</v>
      </c>
      <c r="F34" s="221" t="s">
        <v>97</v>
      </c>
      <c r="G34" s="219">
        <v>4</v>
      </c>
      <c r="H34" s="222">
        <v>2337.7</v>
      </c>
      <c r="I34" s="222">
        <v>2103.6</v>
      </c>
      <c r="J34" s="223">
        <v>985</v>
      </c>
      <c r="K34" s="224">
        <v>90</v>
      </c>
      <c r="L34" s="190" t="s">
        <v>132</v>
      </c>
      <c r="M34" s="225">
        <v>134482.41999999998</v>
      </c>
      <c r="N34" s="46"/>
      <c r="O34" s="192">
        <v>52448.14</v>
      </c>
      <c r="P34" s="46"/>
      <c r="Q34" s="167">
        <f>M34-O34</f>
        <v>82034.27999999998</v>
      </c>
      <c r="R34" s="46"/>
      <c r="S34" s="210">
        <f t="shared" si="1"/>
        <v>57.527663943192024</v>
      </c>
      <c r="T34" s="226">
        <v>100.25</v>
      </c>
      <c r="U34" s="169">
        <v>44196</v>
      </c>
      <c r="V34" s="40"/>
    </row>
    <row r="35" spans="1:21" s="68" customFormat="1" ht="25.5" customHeight="1" thickBot="1">
      <c r="A35" s="31"/>
      <c r="B35" s="47" t="s">
        <v>42</v>
      </c>
      <c r="C35" s="33" t="s">
        <v>19</v>
      </c>
      <c r="D35" s="33" t="s">
        <v>19</v>
      </c>
      <c r="E35" s="33" t="s">
        <v>19</v>
      </c>
      <c r="F35" s="33" t="s">
        <v>19</v>
      </c>
      <c r="G35" s="33" t="s">
        <v>19</v>
      </c>
      <c r="H35" s="36">
        <f>H34</f>
        <v>2337.7</v>
      </c>
      <c r="I35" s="36">
        <f>I34</f>
        <v>2103.6</v>
      </c>
      <c r="J35" s="36">
        <f>J34</f>
        <v>985</v>
      </c>
      <c r="K35" s="44">
        <f>K34</f>
        <v>90</v>
      </c>
      <c r="L35" s="45" t="s">
        <v>19</v>
      </c>
      <c r="M35" s="37">
        <f>SUM(M34)</f>
        <v>134482.41999999998</v>
      </c>
      <c r="N35" s="37">
        <f>SUM(N34)</f>
        <v>0</v>
      </c>
      <c r="O35" s="37">
        <f>SUM(O34)</f>
        <v>52448.14</v>
      </c>
      <c r="P35" s="37">
        <f>SUM(P34)</f>
        <v>0</v>
      </c>
      <c r="Q35" s="37">
        <f>SUM(Q34)</f>
        <v>82034.27999999998</v>
      </c>
      <c r="R35" s="38">
        <v>0</v>
      </c>
      <c r="S35" s="38" t="s">
        <v>19</v>
      </c>
      <c r="T35" s="39" t="s">
        <v>19</v>
      </c>
      <c r="U35" s="129" t="s">
        <v>19</v>
      </c>
    </row>
    <row r="36" spans="1:21" s="231" customFormat="1" ht="25.5" customHeight="1" thickBot="1">
      <c r="A36" s="195">
        <v>8</v>
      </c>
      <c r="B36" s="196" t="s">
        <v>52</v>
      </c>
      <c r="C36" s="197" t="s">
        <v>47</v>
      </c>
      <c r="D36" s="197">
        <v>1986</v>
      </c>
      <c r="E36" s="197">
        <v>1986</v>
      </c>
      <c r="F36" s="199" t="s">
        <v>53</v>
      </c>
      <c r="G36" s="197">
        <v>5</v>
      </c>
      <c r="H36" s="228">
        <v>3103.8</v>
      </c>
      <c r="I36" s="228">
        <v>2778.9</v>
      </c>
      <c r="J36" s="228">
        <v>751.5</v>
      </c>
      <c r="K36" s="202">
        <v>97</v>
      </c>
      <c r="L36" s="229" t="s">
        <v>49</v>
      </c>
      <c r="M36" s="230">
        <v>119639</v>
      </c>
      <c r="N36" s="181"/>
      <c r="O36" s="181">
        <v>46076.1</v>
      </c>
      <c r="P36" s="181"/>
      <c r="Q36" s="181">
        <f>M36-O36</f>
        <v>73562.9</v>
      </c>
      <c r="R36" s="181"/>
      <c r="S36" s="167">
        <f t="shared" si="1"/>
        <v>38.54597590050905</v>
      </c>
      <c r="T36" s="205">
        <v>29.64</v>
      </c>
      <c r="U36" s="169">
        <v>44196</v>
      </c>
    </row>
    <row r="37" spans="1:21" s="231" customFormat="1" ht="25.5" customHeight="1">
      <c r="A37" s="170">
        <v>8</v>
      </c>
      <c r="B37" s="206" t="s">
        <v>52</v>
      </c>
      <c r="C37" s="172" t="s">
        <v>47</v>
      </c>
      <c r="D37" s="172">
        <v>1986</v>
      </c>
      <c r="E37" s="172">
        <v>1986</v>
      </c>
      <c r="F37" s="174" t="s">
        <v>53</v>
      </c>
      <c r="G37" s="172">
        <v>5</v>
      </c>
      <c r="H37" s="232">
        <v>3103.8</v>
      </c>
      <c r="I37" s="232">
        <v>2778.9</v>
      </c>
      <c r="J37" s="232">
        <v>751.5</v>
      </c>
      <c r="K37" s="177">
        <v>97</v>
      </c>
      <c r="L37" s="178" t="s">
        <v>50</v>
      </c>
      <c r="M37" s="179">
        <v>2687987</v>
      </c>
      <c r="N37" s="180"/>
      <c r="O37" s="180">
        <v>1013614.57</v>
      </c>
      <c r="P37" s="180"/>
      <c r="Q37" s="180">
        <f>M37-O37</f>
        <v>1674372.4300000002</v>
      </c>
      <c r="R37" s="180"/>
      <c r="S37" s="167">
        <f>M37/J37</f>
        <v>3576.829008649368</v>
      </c>
      <c r="T37" s="182">
        <v>4349.58</v>
      </c>
      <c r="U37" s="169">
        <v>44196</v>
      </c>
    </row>
    <row r="38" spans="1:22" s="231" customFormat="1" ht="25.5" customHeight="1" thickBot="1">
      <c r="A38" s="183">
        <v>8</v>
      </c>
      <c r="B38" s="211" t="s">
        <v>52</v>
      </c>
      <c r="C38" s="119" t="s">
        <v>47</v>
      </c>
      <c r="D38" s="119">
        <v>1986</v>
      </c>
      <c r="E38" s="119">
        <v>1986</v>
      </c>
      <c r="F38" s="186" t="s">
        <v>53</v>
      </c>
      <c r="G38" s="119">
        <v>5</v>
      </c>
      <c r="H38" s="233">
        <v>3103.8</v>
      </c>
      <c r="I38" s="233">
        <v>2778.9</v>
      </c>
      <c r="J38" s="233">
        <v>751.5</v>
      </c>
      <c r="K38" s="189">
        <v>97</v>
      </c>
      <c r="L38" s="190" t="s">
        <v>132</v>
      </c>
      <c r="M38" s="191">
        <v>172457</v>
      </c>
      <c r="N38" s="192"/>
      <c r="O38" s="192">
        <v>67258.23</v>
      </c>
      <c r="P38" s="192"/>
      <c r="Q38" s="192">
        <f>M38-O38</f>
        <v>105198.77</v>
      </c>
      <c r="R38" s="192"/>
      <c r="S38" s="192">
        <f t="shared" si="1"/>
        <v>55.563180617307815</v>
      </c>
      <c r="T38" s="193">
        <v>56.46</v>
      </c>
      <c r="U38" s="169">
        <v>44196</v>
      </c>
      <c r="V38" s="40"/>
    </row>
    <row r="39" spans="1:21" s="231" customFormat="1" ht="25.5" customHeight="1" thickBot="1">
      <c r="A39" s="31"/>
      <c r="B39" s="47" t="s">
        <v>42</v>
      </c>
      <c r="C39" s="33" t="s">
        <v>19</v>
      </c>
      <c r="D39" s="33" t="s">
        <v>19</v>
      </c>
      <c r="E39" s="33" t="s">
        <v>19</v>
      </c>
      <c r="F39" s="33" t="s">
        <v>19</v>
      </c>
      <c r="G39" s="33" t="s">
        <v>19</v>
      </c>
      <c r="H39" s="36">
        <v>3103.8</v>
      </c>
      <c r="I39" s="36">
        <v>2778.9</v>
      </c>
      <c r="J39" s="36">
        <v>751.5</v>
      </c>
      <c r="K39" s="44">
        <v>97</v>
      </c>
      <c r="L39" s="45" t="s">
        <v>19</v>
      </c>
      <c r="M39" s="37">
        <f>SUM(M36:M38)</f>
        <v>2980083</v>
      </c>
      <c r="N39" s="37">
        <f>SUM(N36:N38)</f>
        <v>0</v>
      </c>
      <c r="O39" s="37">
        <f>SUM(O36:O38)</f>
        <v>1126948.9</v>
      </c>
      <c r="P39" s="37">
        <f>SUM(P36:P38)</f>
        <v>0</v>
      </c>
      <c r="Q39" s="37">
        <f>SUM(Q36:Q38)</f>
        <v>1853134.1</v>
      </c>
      <c r="R39" s="38">
        <v>0</v>
      </c>
      <c r="S39" s="38" t="s">
        <v>19</v>
      </c>
      <c r="T39" s="39" t="s">
        <v>19</v>
      </c>
      <c r="U39" s="129" t="s">
        <v>19</v>
      </c>
    </row>
    <row r="40" spans="1:21" s="68" customFormat="1" ht="25.5" customHeight="1" thickBot="1">
      <c r="A40" s="156">
        <v>9</v>
      </c>
      <c r="B40" s="234" t="s">
        <v>69</v>
      </c>
      <c r="C40" s="158" t="s">
        <v>47</v>
      </c>
      <c r="D40" s="159">
        <v>1987</v>
      </c>
      <c r="E40" s="159">
        <v>1987</v>
      </c>
      <c r="F40" s="160" t="s">
        <v>48</v>
      </c>
      <c r="G40" s="158">
        <v>4</v>
      </c>
      <c r="H40" s="235">
        <v>5004.7</v>
      </c>
      <c r="I40" s="235">
        <v>4370.3</v>
      </c>
      <c r="J40" s="236">
        <v>1849</v>
      </c>
      <c r="K40" s="163">
        <v>153</v>
      </c>
      <c r="L40" s="229" t="s">
        <v>49</v>
      </c>
      <c r="M40" s="165">
        <v>99363</v>
      </c>
      <c r="N40" s="237"/>
      <c r="O40" s="166">
        <v>38267.29</v>
      </c>
      <c r="P40" s="237"/>
      <c r="Q40" s="166">
        <f>M40-O40</f>
        <v>61095.71</v>
      </c>
      <c r="R40" s="237"/>
      <c r="S40" s="167">
        <f t="shared" si="1"/>
        <v>19.853937298938998</v>
      </c>
      <c r="T40" s="168">
        <v>49.25</v>
      </c>
      <c r="U40" s="169">
        <v>44196</v>
      </c>
    </row>
    <row r="41" spans="1:21" s="68" customFormat="1" ht="25.5" customHeight="1" thickBot="1">
      <c r="A41" s="183">
        <v>9</v>
      </c>
      <c r="B41" s="211" t="s">
        <v>69</v>
      </c>
      <c r="C41" s="119" t="s">
        <v>47</v>
      </c>
      <c r="D41" s="185">
        <v>1987</v>
      </c>
      <c r="E41" s="185">
        <v>1987</v>
      </c>
      <c r="F41" s="186" t="s">
        <v>48</v>
      </c>
      <c r="G41" s="119">
        <v>4</v>
      </c>
      <c r="H41" s="238">
        <v>5004.7</v>
      </c>
      <c r="I41" s="238">
        <v>4370.3</v>
      </c>
      <c r="J41" s="233">
        <v>1849</v>
      </c>
      <c r="K41" s="189">
        <v>153</v>
      </c>
      <c r="L41" s="190" t="s">
        <v>50</v>
      </c>
      <c r="M41" s="191">
        <v>7298784</v>
      </c>
      <c r="N41" s="213"/>
      <c r="O41" s="192">
        <v>4801051.43</v>
      </c>
      <c r="P41" s="213"/>
      <c r="Q41" s="166">
        <f>M41-O41</f>
        <v>2497732.5700000003</v>
      </c>
      <c r="R41" s="213"/>
      <c r="S41" s="167">
        <f>M41/J41</f>
        <v>3947.422390481341</v>
      </c>
      <c r="T41" s="193">
        <v>7521.62</v>
      </c>
      <c r="U41" s="169">
        <v>44196</v>
      </c>
    </row>
    <row r="42" spans="1:21" s="68" customFormat="1" ht="25.5" customHeight="1" thickBot="1">
      <c r="A42" s="31"/>
      <c r="B42" s="47" t="s">
        <v>42</v>
      </c>
      <c r="C42" s="33" t="s">
        <v>19</v>
      </c>
      <c r="D42" s="33" t="s">
        <v>19</v>
      </c>
      <c r="E42" s="33" t="s">
        <v>19</v>
      </c>
      <c r="F42" s="33" t="s">
        <v>19</v>
      </c>
      <c r="G42" s="33" t="s">
        <v>19</v>
      </c>
      <c r="H42" s="36">
        <v>5004.7</v>
      </c>
      <c r="I42" s="36">
        <v>4370.3</v>
      </c>
      <c r="J42" s="36">
        <v>1849</v>
      </c>
      <c r="K42" s="44">
        <v>153</v>
      </c>
      <c r="L42" s="45" t="s">
        <v>19</v>
      </c>
      <c r="M42" s="37">
        <f>SUM(M40:M41)</f>
        <v>7398147</v>
      </c>
      <c r="N42" s="37">
        <f>SUM(N40:N41)</f>
        <v>0</v>
      </c>
      <c r="O42" s="37">
        <f>SUM(O40:O41)</f>
        <v>4839318.72</v>
      </c>
      <c r="P42" s="37">
        <f>SUM(P40:P41)</f>
        <v>0</v>
      </c>
      <c r="Q42" s="37">
        <f>SUM(Q40:Q41)</f>
        <v>2558828.2800000003</v>
      </c>
      <c r="R42" s="38">
        <v>0</v>
      </c>
      <c r="S42" s="38" t="s">
        <v>19</v>
      </c>
      <c r="T42" s="39" t="s">
        <v>19</v>
      </c>
      <c r="U42" s="129" t="s">
        <v>19</v>
      </c>
    </row>
    <row r="43" spans="1:22" s="68" customFormat="1" ht="25.5" customHeight="1">
      <c r="A43" s="156">
        <v>10</v>
      </c>
      <c r="B43" s="234" t="s">
        <v>118</v>
      </c>
      <c r="C43" s="158" t="s">
        <v>47</v>
      </c>
      <c r="D43" s="159">
        <v>1991</v>
      </c>
      <c r="E43" s="159">
        <v>1991</v>
      </c>
      <c r="F43" s="160" t="s">
        <v>53</v>
      </c>
      <c r="G43" s="158">
        <v>5</v>
      </c>
      <c r="H43" s="235">
        <v>4126.4</v>
      </c>
      <c r="I43" s="235">
        <v>3715.9</v>
      </c>
      <c r="J43" s="236">
        <v>1027.5</v>
      </c>
      <c r="K43" s="163">
        <v>122</v>
      </c>
      <c r="L43" s="229" t="s">
        <v>49</v>
      </c>
      <c r="M43" s="165">
        <v>96888.94</v>
      </c>
      <c r="N43" s="237"/>
      <c r="O43" s="192">
        <v>37786.69</v>
      </c>
      <c r="P43" s="237"/>
      <c r="Q43" s="166">
        <v>59102.25</v>
      </c>
      <c r="R43" s="237"/>
      <c r="S43" s="167">
        <f t="shared" si="1"/>
        <v>23.480258821248547</v>
      </c>
      <c r="T43" s="168">
        <v>29.64</v>
      </c>
      <c r="U43" s="169">
        <v>44196</v>
      </c>
      <c r="V43" s="40"/>
    </row>
    <row r="44" spans="1:22" s="68" customFormat="1" ht="25.5" customHeight="1" thickBot="1">
      <c r="A44" s="183">
        <v>10</v>
      </c>
      <c r="B44" s="211" t="s">
        <v>118</v>
      </c>
      <c r="C44" s="119" t="s">
        <v>47</v>
      </c>
      <c r="D44" s="185">
        <v>1991</v>
      </c>
      <c r="E44" s="185">
        <v>1991</v>
      </c>
      <c r="F44" s="186" t="s">
        <v>53</v>
      </c>
      <c r="G44" s="119">
        <v>5</v>
      </c>
      <c r="H44" s="238">
        <v>4126.4</v>
      </c>
      <c r="I44" s="238">
        <v>3715.9</v>
      </c>
      <c r="J44" s="233">
        <v>1027.5</v>
      </c>
      <c r="K44" s="189">
        <v>122</v>
      </c>
      <c r="L44" s="190" t="s">
        <v>132</v>
      </c>
      <c r="M44" s="191">
        <v>184549.34</v>
      </c>
      <c r="N44" s="213"/>
      <c r="O44" s="192">
        <v>71974.24</v>
      </c>
      <c r="P44" s="213"/>
      <c r="Q44" s="192">
        <v>112575.1</v>
      </c>
      <c r="R44" s="213"/>
      <c r="S44" s="192">
        <f t="shared" si="1"/>
        <v>44.72405486622722</v>
      </c>
      <c r="T44" s="193">
        <v>56.46</v>
      </c>
      <c r="U44" s="169">
        <v>44196</v>
      </c>
      <c r="V44" s="40"/>
    </row>
    <row r="45" spans="1:21" s="68" customFormat="1" ht="25.5" customHeight="1" thickBot="1">
      <c r="A45" s="31"/>
      <c r="B45" s="47" t="s">
        <v>42</v>
      </c>
      <c r="C45" s="33" t="s">
        <v>19</v>
      </c>
      <c r="D45" s="33" t="s">
        <v>19</v>
      </c>
      <c r="E45" s="33" t="s">
        <v>19</v>
      </c>
      <c r="F45" s="33" t="s">
        <v>19</v>
      </c>
      <c r="G45" s="33" t="s">
        <v>19</v>
      </c>
      <c r="H45" s="36">
        <v>4126.4</v>
      </c>
      <c r="I45" s="36">
        <v>3715.9</v>
      </c>
      <c r="J45" s="36">
        <v>1027</v>
      </c>
      <c r="K45" s="44">
        <v>122</v>
      </c>
      <c r="L45" s="45" t="s">
        <v>19</v>
      </c>
      <c r="M45" s="37">
        <f>SUM(M43:M44)</f>
        <v>281438.28</v>
      </c>
      <c r="N45" s="37">
        <f>SUM(N43:N44)</f>
        <v>0</v>
      </c>
      <c r="O45" s="37">
        <f>SUM(O43:O44)</f>
        <v>109760.93000000001</v>
      </c>
      <c r="P45" s="37">
        <f>SUM(P43:P44)</f>
        <v>0</v>
      </c>
      <c r="Q45" s="37">
        <f>SUM(Q43:Q44)</f>
        <v>171677.35</v>
      </c>
      <c r="R45" s="38">
        <v>0</v>
      </c>
      <c r="S45" s="38" t="s">
        <v>19</v>
      </c>
      <c r="T45" s="39" t="s">
        <v>19</v>
      </c>
      <c r="U45" s="129" t="s">
        <v>19</v>
      </c>
    </row>
    <row r="46" spans="1:22" s="239" customFormat="1" ht="25.5" customHeight="1">
      <c r="A46" s="156" t="s">
        <v>66</v>
      </c>
      <c r="B46" s="234" t="s">
        <v>117</v>
      </c>
      <c r="C46" s="158" t="s">
        <v>47</v>
      </c>
      <c r="D46" s="158">
        <v>1982</v>
      </c>
      <c r="E46" s="158">
        <v>1982</v>
      </c>
      <c r="F46" s="160" t="s">
        <v>48</v>
      </c>
      <c r="G46" s="158">
        <v>4</v>
      </c>
      <c r="H46" s="236">
        <v>3848</v>
      </c>
      <c r="I46" s="236">
        <v>2749.9</v>
      </c>
      <c r="J46" s="236">
        <v>450</v>
      </c>
      <c r="K46" s="163">
        <v>105</v>
      </c>
      <c r="L46" s="164" t="s">
        <v>78</v>
      </c>
      <c r="M46" s="165">
        <v>101873.58</v>
      </c>
      <c r="N46" s="237"/>
      <c r="O46" s="192">
        <v>39730.7</v>
      </c>
      <c r="P46" s="237"/>
      <c r="Q46" s="166">
        <v>62142.88</v>
      </c>
      <c r="R46" s="237"/>
      <c r="S46" s="167">
        <f t="shared" si="1"/>
        <v>26.474423076923078</v>
      </c>
      <c r="T46" s="168">
        <v>70.35</v>
      </c>
      <c r="U46" s="169">
        <v>44196</v>
      </c>
      <c r="V46" s="40"/>
    </row>
    <row r="47" spans="1:22" s="239" customFormat="1" ht="25.5" customHeight="1">
      <c r="A47" s="170" t="s">
        <v>66</v>
      </c>
      <c r="B47" s="206" t="s">
        <v>117</v>
      </c>
      <c r="C47" s="172" t="s">
        <v>47</v>
      </c>
      <c r="D47" s="172">
        <v>1982</v>
      </c>
      <c r="E47" s="172">
        <v>1982</v>
      </c>
      <c r="F47" s="174" t="s">
        <v>48</v>
      </c>
      <c r="G47" s="172">
        <v>4</v>
      </c>
      <c r="H47" s="232">
        <v>3848</v>
      </c>
      <c r="I47" s="232">
        <v>2749.9</v>
      </c>
      <c r="J47" s="232">
        <v>450</v>
      </c>
      <c r="K47" s="177">
        <v>105</v>
      </c>
      <c r="L47" s="178" t="s">
        <v>80</v>
      </c>
      <c r="M47" s="179">
        <v>101873.58</v>
      </c>
      <c r="N47" s="209"/>
      <c r="O47" s="192">
        <v>39730.7</v>
      </c>
      <c r="P47" s="209"/>
      <c r="Q47" s="180">
        <v>62142.88</v>
      </c>
      <c r="R47" s="209"/>
      <c r="S47" s="180">
        <f t="shared" si="1"/>
        <v>26.474423076923078</v>
      </c>
      <c r="T47" s="182">
        <v>70.35</v>
      </c>
      <c r="U47" s="169">
        <v>44196</v>
      </c>
      <c r="V47" s="40"/>
    </row>
    <row r="48" spans="1:22" s="239" customFormat="1" ht="25.5" customHeight="1" thickBot="1">
      <c r="A48" s="183" t="s">
        <v>66</v>
      </c>
      <c r="B48" s="211" t="s">
        <v>117</v>
      </c>
      <c r="C48" s="119" t="s">
        <v>47</v>
      </c>
      <c r="D48" s="119">
        <v>1982</v>
      </c>
      <c r="E48" s="119">
        <v>1982</v>
      </c>
      <c r="F48" s="186" t="s">
        <v>48</v>
      </c>
      <c r="G48" s="119">
        <v>4</v>
      </c>
      <c r="H48" s="233">
        <v>3848</v>
      </c>
      <c r="I48" s="233">
        <v>2749.9</v>
      </c>
      <c r="J48" s="233">
        <v>450</v>
      </c>
      <c r="K48" s="189">
        <v>105</v>
      </c>
      <c r="L48" s="190" t="s">
        <v>132</v>
      </c>
      <c r="M48" s="191">
        <v>135831.44</v>
      </c>
      <c r="N48" s="213"/>
      <c r="O48" s="192">
        <v>52974.26</v>
      </c>
      <c r="P48" s="213"/>
      <c r="Q48" s="192">
        <v>82857.18</v>
      </c>
      <c r="R48" s="213"/>
      <c r="S48" s="210">
        <f t="shared" si="1"/>
        <v>35.29923076923077</v>
      </c>
      <c r="T48" s="193">
        <v>93.8</v>
      </c>
      <c r="U48" s="169">
        <v>44196</v>
      </c>
      <c r="V48" s="40"/>
    </row>
    <row r="49" spans="1:21" s="68" customFormat="1" ht="25.5" customHeight="1" thickBot="1">
      <c r="A49" s="31"/>
      <c r="B49" s="47" t="s">
        <v>42</v>
      </c>
      <c r="C49" s="33" t="s">
        <v>19</v>
      </c>
      <c r="D49" s="33" t="s">
        <v>19</v>
      </c>
      <c r="E49" s="33" t="s">
        <v>19</v>
      </c>
      <c r="F49" s="33" t="s">
        <v>19</v>
      </c>
      <c r="G49" s="33" t="s">
        <v>19</v>
      </c>
      <c r="H49" s="36">
        <f>H48</f>
        <v>3848</v>
      </c>
      <c r="I49" s="36">
        <f>I48</f>
        <v>2749.9</v>
      </c>
      <c r="J49" s="36">
        <f>J48</f>
        <v>450</v>
      </c>
      <c r="K49" s="44">
        <f>K48</f>
        <v>105</v>
      </c>
      <c r="L49" s="45" t="s">
        <v>19</v>
      </c>
      <c r="M49" s="37">
        <f>SUM(M46:M48)</f>
        <v>339578.6</v>
      </c>
      <c r="N49" s="37">
        <f>SUM(N46:N48)</f>
        <v>0</v>
      </c>
      <c r="O49" s="37">
        <f>SUM(O46:O48)</f>
        <v>132435.66</v>
      </c>
      <c r="P49" s="37">
        <f>SUM(P46:P48)</f>
        <v>0</v>
      </c>
      <c r="Q49" s="37">
        <f>SUM(Q46:Q48)</f>
        <v>207142.94</v>
      </c>
      <c r="R49" s="37">
        <v>0</v>
      </c>
      <c r="S49" s="38" t="s">
        <v>19</v>
      </c>
      <c r="T49" s="39" t="s">
        <v>19</v>
      </c>
      <c r="U49" s="129" t="s">
        <v>19</v>
      </c>
    </row>
    <row r="50" spans="1:22" s="68" customFormat="1" ht="25.5" customHeight="1">
      <c r="A50" s="156" t="s">
        <v>70</v>
      </c>
      <c r="B50" s="234" t="s">
        <v>127</v>
      </c>
      <c r="C50" s="158" t="s">
        <v>47</v>
      </c>
      <c r="D50" s="158">
        <v>1970</v>
      </c>
      <c r="E50" s="158">
        <v>1970</v>
      </c>
      <c r="F50" s="160" t="s">
        <v>63</v>
      </c>
      <c r="G50" s="158">
        <v>4</v>
      </c>
      <c r="H50" s="236">
        <v>2179.7</v>
      </c>
      <c r="I50" s="236">
        <v>2179.7</v>
      </c>
      <c r="J50" s="236">
        <v>960</v>
      </c>
      <c r="K50" s="163">
        <v>76</v>
      </c>
      <c r="L50" s="164" t="s">
        <v>133</v>
      </c>
      <c r="M50" s="165">
        <v>164306.34</v>
      </c>
      <c r="N50" s="166"/>
      <c r="O50" s="192">
        <f>M50-Q50</f>
        <v>64079.47</v>
      </c>
      <c r="P50" s="165"/>
      <c r="Q50" s="166">
        <v>100226.87</v>
      </c>
      <c r="R50" s="166"/>
      <c r="S50" s="167">
        <f t="shared" si="1"/>
        <v>75.38025416341699</v>
      </c>
      <c r="T50" s="168">
        <v>106.87</v>
      </c>
      <c r="U50" s="169">
        <v>44196</v>
      </c>
      <c r="V50" s="40"/>
    </row>
    <row r="51" spans="1:22" s="68" customFormat="1" ht="25.5" customHeight="1">
      <c r="A51" s="170" t="s">
        <v>70</v>
      </c>
      <c r="B51" s="206" t="s">
        <v>127</v>
      </c>
      <c r="C51" s="172" t="s">
        <v>47</v>
      </c>
      <c r="D51" s="172">
        <v>1970</v>
      </c>
      <c r="E51" s="172">
        <v>1970</v>
      </c>
      <c r="F51" s="174" t="s">
        <v>63</v>
      </c>
      <c r="G51" s="172">
        <v>4</v>
      </c>
      <c r="H51" s="232">
        <v>2179.7</v>
      </c>
      <c r="I51" s="232">
        <v>2179.7</v>
      </c>
      <c r="J51" s="232">
        <v>960</v>
      </c>
      <c r="K51" s="177">
        <v>76</v>
      </c>
      <c r="L51" s="178" t="s">
        <v>79</v>
      </c>
      <c r="M51" s="179">
        <v>126066.5</v>
      </c>
      <c r="N51" s="180"/>
      <c r="O51" s="192">
        <v>49166</v>
      </c>
      <c r="P51" s="179"/>
      <c r="Q51" s="180">
        <f>M51-O51</f>
        <v>76900.5</v>
      </c>
      <c r="R51" s="180"/>
      <c r="S51" s="180">
        <f t="shared" si="1"/>
        <v>57.83662889388449</v>
      </c>
      <c r="T51" s="182">
        <v>81.17</v>
      </c>
      <c r="U51" s="169">
        <v>44196</v>
      </c>
      <c r="V51" s="40"/>
    </row>
    <row r="52" spans="1:22" s="92" customFormat="1" ht="25.5" customHeight="1">
      <c r="A52" s="170" t="s">
        <v>70</v>
      </c>
      <c r="B52" s="206" t="s">
        <v>127</v>
      </c>
      <c r="C52" s="172" t="s">
        <v>47</v>
      </c>
      <c r="D52" s="172">
        <v>1970</v>
      </c>
      <c r="E52" s="172">
        <v>1970</v>
      </c>
      <c r="F52" s="174" t="s">
        <v>63</v>
      </c>
      <c r="G52" s="172">
        <v>4</v>
      </c>
      <c r="H52" s="232">
        <v>2179.7</v>
      </c>
      <c r="I52" s="232">
        <v>2179.7</v>
      </c>
      <c r="J52" s="232">
        <v>960</v>
      </c>
      <c r="K52" s="177">
        <v>76</v>
      </c>
      <c r="L52" s="178" t="s">
        <v>80</v>
      </c>
      <c r="M52" s="179">
        <v>126066.5</v>
      </c>
      <c r="N52" s="180"/>
      <c r="O52" s="192">
        <f>M52-Q52</f>
        <v>49166</v>
      </c>
      <c r="P52" s="179"/>
      <c r="Q52" s="180">
        <v>76900.5</v>
      </c>
      <c r="R52" s="180"/>
      <c r="S52" s="210">
        <f t="shared" si="1"/>
        <v>57.83662889388449</v>
      </c>
      <c r="T52" s="182">
        <v>81.17</v>
      </c>
      <c r="U52" s="169">
        <v>44196</v>
      </c>
      <c r="V52" s="40"/>
    </row>
    <row r="53" spans="1:21" s="92" customFormat="1" ht="25.5" customHeight="1" thickBot="1">
      <c r="A53" s="183" t="s">
        <v>70</v>
      </c>
      <c r="B53" s="211" t="s">
        <v>127</v>
      </c>
      <c r="C53" s="119" t="s">
        <v>47</v>
      </c>
      <c r="D53" s="119">
        <v>1970</v>
      </c>
      <c r="E53" s="119">
        <v>1970</v>
      </c>
      <c r="F53" s="186" t="s">
        <v>63</v>
      </c>
      <c r="G53" s="119">
        <v>4</v>
      </c>
      <c r="H53" s="233">
        <v>2179.7</v>
      </c>
      <c r="I53" s="233">
        <v>2179.7</v>
      </c>
      <c r="J53" s="233">
        <v>960</v>
      </c>
      <c r="K53" s="189">
        <v>76</v>
      </c>
      <c r="L53" s="190" t="s">
        <v>132</v>
      </c>
      <c r="M53" s="191">
        <v>168088.34</v>
      </c>
      <c r="N53" s="192"/>
      <c r="O53" s="192">
        <f>M53-Q53</f>
        <v>0</v>
      </c>
      <c r="P53" s="191"/>
      <c r="Q53" s="192">
        <v>168088.34</v>
      </c>
      <c r="R53" s="192"/>
      <c r="S53" s="192">
        <f>M53/H53</f>
        <v>77.11535532412718</v>
      </c>
      <c r="T53" s="193">
        <v>108.22</v>
      </c>
      <c r="U53" s="169">
        <v>44196</v>
      </c>
    </row>
    <row r="54" spans="1:21" s="92" customFormat="1" ht="25.5" customHeight="1" thickBot="1">
      <c r="A54" s="31"/>
      <c r="B54" s="47" t="s">
        <v>42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6">
        <v>2179.7</v>
      </c>
      <c r="I54" s="36">
        <v>2179.7</v>
      </c>
      <c r="J54" s="36">
        <v>960</v>
      </c>
      <c r="K54" s="44">
        <v>76</v>
      </c>
      <c r="L54" s="45" t="s">
        <v>19</v>
      </c>
      <c r="M54" s="37">
        <f>SUM(M50:M53)</f>
        <v>584527.6799999999</v>
      </c>
      <c r="N54" s="37">
        <f>SUM(N50:N52)</f>
        <v>0</v>
      </c>
      <c r="O54" s="37">
        <f>SUM(O50:O53)</f>
        <v>162411.47</v>
      </c>
      <c r="P54" s="37">
        <f>SUM(P50:P52)</f>
        <v>0</v>
      </c>
      <c r="Q54" s="37">
        <f>SUM(Q50:Q53)</f>
        <v>422116.20999999996</v>
      </c>
      <c r="R54" s="38">
        <v>0</v>
      </c>
      <c r="S54" s="38" t="s">
        <v>19</v>
      </c>
      <c r="T54" s="39" t="s">
        <v>19</v>
      </c>
      <c r="U54" s="129" t="s">
        <v>19</v>
      </c>
    </row>
    <row r="55" spans="1:21" s="92" customFormat="1" ht="25.5" customHeight="1" thickBot="1">
      <c r="A55" s="217" t="s">
        <v>76</v>
      </c>
      <c r="B55" s="240" t="s">
        <v>128</v>
      </c>
      <c r="C55" s="219" t="s">
        <v>47</v>
      </c>
      <c r="D55" s="220">
        <v>1973</v>
      </c>
      <c r="E55" s="220">
        <v>1973</v>
      </c>
      <c r="F55" s="221" t="s">
        <v>48</v>
      </c>
      <c r="G55" s="219">
        <v>4</v>
      </c>
      <c r="H55" s="241">
        <v>2340.4</v>
      </c>
      <c r="I55" s="241">
        <v>2247</v>
      </c>
      <c r="J55" s="223">
        <v>552</v>
      </c>
      <c r="K55" s="224">
        <v>144</v>
      </c>
      <c r="L55" s="190" t="s">
        <v>132</v>
      </c>
      <c r="M55" s="225">
        <v>148616.19</v>
      </c>
      <c r="N55" s="167"/>
      <c r="O55" s="167"/>
      <c r="P55" s="225"/>
      <c r="Q55" s="167">
        <v>148616.19</v>
      </c>
      <c r="R55" s="167"/>
      <c r="S55" s="167">
        <f>M55/H55</f>
        <v>63.5003375491369</v>
      </c>
      <c r="T55" s="226">
        <v>93.8</v>
      </c>
      <c r="U55" s="169">
        <v>44196</v>
      </c>
    </row>
    <row r="56" spans="1:21" s="92" customFormat="1" ht="25.5" customHeight="1" thickBot="1">
      <c r="A56" s="31"/>
      <c r="B56" s="47" t="s">
        <v>42</v>
      </c>
      <c r="C56" s="33" t="s">
        <v>19</v>
      </c>
      <c r="D56" s="33" t="s">
        <v>19</v>
      </c>
      <c r="E56" s="33" t="s">
        <v>19</v>
      </c>
      <c r="F56" s="33" t="s">
        <v>19</v>
      </c>
      <c r="G56" s="33" t="s">
        <v>19</v>
      </c>
      <c r="H56" s="36">
        <v>2340.4</v>
      </c>
      <c r="I56" s="36">
        <v>2247</v>
      </c>
      <c r="J56" s="36">
        <v>552</v>
      </c>
      <c r="K56" s="44">
        <v>144</v>
      </c>
      <c r="L56" s="45" t="s">
        <v>19</v>
      </c>
      <c r="M56" s="37">
        <f>SUM(M55:M55)</f>
        <v>148616.19</v>
      </c>
      <c r="N56" s="37">
        <f>SUM(N55:N55)</f>
        <v>0</v>
      </c>
      <c r="O56" s="37">
        <f>SUM(O55:O55)</f>
        <v>0</v>
      </c>
      <c r="P56" s="37">
        <f>SUM(P55:P55)</f>
        <v>0</v>
      </c>
      <c r="Q56" s="37">
        <f>SUM(Q55:Q55)</f>
        <v>148616.19</v>
      </c>
      <c r="R56" s="37">
        <v>0</v>
      </c>
      <c r="S56" s="38" t="s">
        <v>19</v>
      </c>
      <c r="T56" s="39" t="s">
        <v>19</v>
      </c>
      <c r="U56" s="129" t="s">
        <v>19</v>
      </c>
    </row>
    <row r="57" spans="1:21" s="68" customFormat="1" ht="25.5" customHeight="1">
      <c r="A57" s="156" t="s">
        <v>93</v>
      </c>
      <c r="B57" s="234" t="s">
        <v>71</v>
      </c>
      <c r="C57" s="158" t="s">
        <v>47</v>
      </c>
      <c r="D57" s="159">
        <v>1992</v>
      </c>
      <c r="E57" s="159">
        <v>1992</v>
      </c>
      <c r="F57" s="160" t="s">
        <v>53</v>
      </c>
      <c r="G57" s="158">
        <v>5</v>
      </c>
      <c r="H57" s="235">
        <v>5004.7</v>
      </c>
      <c r="I57" s="235">
        <v>4839</v>
      </c>
      <c r="J57" s="236">
        <v>1849</v>
      </c>
      <c r="K57" s="163">
        <v>153</v>
      </c>
      <c r="L57" s="242" t="s">
        <v>49</v>
      </c>
      <c r="M57" s="165">
        <v>141885.01</v>
      </c>
      <c r="N57" s="237"/>
      <c r="O57" s="166">
        <f>M57-Q57</f>
        <v>0</v>
      </c>
      <c r="P57" s="166"/>
      <c r="Q57" s="166">
        <v>141885.01</v>
      </c>
      <c r="R57" s="237"/>
      <c r="S57" s="167">
        <f t="shared" si="1"/>
        <v>28.35035266849162</v>
      </c>
      <c r="T57" s="168">
        <v>29.64</v>
      </c>
      <c r="U57" s="169">
        <v>44196</v>
      </c>
    </row>
    <row r="58" spans="1:21" s="68" customFormat="1" ht="25.5" customHeight="1" thickBot="1">
      <c r="A58" s="183" t="s">
        <v>93</v>
      </c>
      <c r="B58" s="211" t="s">
        <v>71</v>
      </c>
      <c r="C58" s="119" t="s">
        <v>47</v>
      </c>
      <c r="D58" s="185">
        <v>1992</v>
      </c>
      <c r="E58" s="185">
        <v>1992</v>
      </c>
      <c r="F58" s="186" t="s">
        <v>53</v>
      </c>
      <c r="G58" s="119">
        <v>5</v>
      </c>
      <c r="H58" s="238">
        <v>5004.7</v>
      </c>
      <c r="I58" s="238">
        <v>4839</v>
      </c>
      <c r="J58" s="233">
        <v>1849</v>
      </c>
      <c r="K58" s="189">
        <v>153</v>
      </c>
      <c r="L58" s="190" t="s">
        <v>132</v>
      </c>
      <c r="M58" s="191">
        <v>270255.93</v>
      </c>
      <c r="N58" s="213"/>
      <c r="O58" s="192">
        <f>M58-Q58</f>
        <v>0</v>
      </c>
      <c r="P58" s="192"/>
      <c r="Q58" s="192">
        <v>270255.93</v>
      </c>
      <c r="R58" s="213"/>
      <c r="S58" s="192">
        <f t="shared" si="1"/>
        <v>54.00042559993606</v>
      </c>
      <c r="T58" s="193">
        <v>56.46</v>
      </c>
      <c r="U58" s="169">
        <v>44196</v>
      </c>
    </row>
    <row r="59" spans="1:21" s="68" customFormat="1" ht="25.5" customHeight="1" thickBot="1">
      <c r="A59" s="227"/>
      <c r="B59" s="47" t="s">
        <v>42</v>
      </c>
      <c r="C59" s="33" t="s">
        <v>19</v>
      </c>
      <c r="D59" s="33" t="s">
        <v>19</v>
      </c>
      <c r="E59" s="33" t="s">
        <v>19</v>
      </c>
      <c r="F59" s="33" t="s">
        <v>19</v>
      </c>
      <c r="G59" s="33" t="s">
        <v>19</v>
      </c>
      <c r="H59" s="36">
        <v>5004.7</v>
      </c>
      <c r="I59" s="36">
        <v>4839</v>
      </c>
      <c r="J59" s="36">
        <v>1849</v>
      </c>
      <c r="K59" s="44">
        <v>153</v>
      </c>
      <c r="L59" s="45" t="s">
        <v>19</v>
      </c>
      <c r="M59" s="37">
        <f>SUM(M57:M58)</f>
        <v>412140.94</v>
      </c>
      <c r="N59" s="37">
        <f>SUM(N57:N58)</f>
        <v>0</v>
      </c>
      <c r="O59" s="37">
        <f>SUM(O57:O58)</f>
        <v>0</v>
      </c>
      <c r="P59" s="37">
        <f>SUM(P57:P58)</f>
        <v>0</v>
      </c>
      <c r="Q59" s="37">
        <f>SUM(Q57:Q58)</f>
        <v>412140.94</v>
      </c>
      <c r="R59" s="38">
        <v>0</v>
      </c>
      <c r="S59" s="38" t="s">
        <v>19</v>
      </c>
      <c r="T59" s="39" t="s">
        <v>19</v>
      </c>
      <c r="U59" s="129" t="s">
        <v>19</v>
      </c>
    </row>
    <row r="60" spans="1:22" s="68" customFormat="1" ht="25.5" customHeight="1" thickBot="1">
      <c r="A60" s="156" t="s">
        <v>94</v>
      </c>
      <c r="B60" s="234" t="s">
        <v>59</v>
      </c>
      <c r="C60" s="158" t="s">
        <v>47</v>
      </c>
      <c r="D60" s="159">
        <v>1989</v>
      </c>
      <c r="E60" s="159">
        <v>1989</v>
      </c>
      <c r="F60" s="160" t="s">
        <v>48</v>
      </c>
      <c r="G60" s="158">
        <v>4</v>
      </c>
      <c r="H60" s="235">
        <v>3348.4</v>
      </c>
      <c r="I60" s="235">
        <v>2981</v>
      </c>
      <c r="J60" s="236">
        <v>1000</v>
      </c>
      <c r="K60" s="163">
        <v>121</v>
      </c>
      <c r="L60" s="229" t="s">
        <v>49</v>
      </c>
      <c r="M60" s="165">
        <v>91916</v>
      </c>
      <c r="N60" s="237"/>
      <c r="O60" s="192">
        <v>35399.25</v>
      </c>
      <c r="P60" s="237"/>
      <c r="Q60" s="166">
        <v>56516.75</v>
      </c>
      <c r="R60" s="237"/>
      <c r="S60" s="167">
        <f t="shared" si="1"/>
        <v>27.45072273324573</v>
      </c>
      <c r="T60" s="168">
        <v>49.25</v>
      </c>
      <c r="U60" s="243">
        <v>44196</v>
      </c>
      <c r="V60" s="40"/>
    </row>
    <row r="61" spans="1:21" s="68" customFormat="1" ht="25.5" customHeight="1" thickBot="1">
      <c r="A61" s="183" t="s">
        <v>94</v>
      </c>
      <c r="B61" s="211" t="s">
        <v>59</v>
      </c>
      <c r="C61" s="119" t="s">
        <v>47</v>
      </c>
      <c r="D61" s="185">
        <v>1989</v>
      </c>
      <c r="E61" s="185">
        <v>1989</v>
      </c>
      <c r="F61" s="186" t="s">
        <v>48</v>
      </c>
      <c r="G61" s="119">
        <v>4</v>
      </c>
      <c r="H61" s="238">
        <v>3348.4</v>
      </c>
      <c r="I61" s="238">
        <v>2981</v>
      </c>
      <c r="J61" s="233">
        <v>1000</v>
      </c>
      <c r="K61" s="189">
        <v>121</v>
      </c>
      <c r="L61" s="190" t="s">
        <v>50</v>
      </c>
      <c r="M61" s="191">
        <v>6042406</v>
      </c>
      <c r="N61" s="213"/>
      <c r="O61" s="192">
        <v>1896852.46</v>
      </c>
      <c r="P61" s="213"/>
      <c r="Q61" s="192">
        <f>M61-O61</f>
        <v>4145553.54</v>
      </c>
      <c r="R61" s="213"/>
      <c r="S61" s="167">
        <f>M61/J61</f>
        <v>6042.406</v>
      </c>
      <c r="T61" s="193">
        <v>7521.62</v>
      </c>
      <c r="U61" s="243">
        <v>44196</v>
      </c>
    </row>
    <row r="62" spans="1:21" s="68" customFormat="1" ht="25.5" customHeight="1" thickBot="1">
      <c r="A62" s="31"/>
      <c r="B62" s="47" t="s">
        <v>42</v>
      </c>
      <c r="C62" s="33" t="s">
        <v>19</v>
      </c>
      <c r="D62" s="33" t="s">
        <v>19</v>
      </c>
      <c r="E62" s="33" t="s">
        <v>19</v>
      </c>
      <c r="F62" s="33" t="s">
        <v>19</v>
      </c>
      <c r="G62" s="33" t="s">
        <v>19</v>
      </c>
      <c r="H62" s="36">
        <v>3348.4</v>
      </c>
      <c r="I62" s="36">
        <v>2981</v>
      </c>
      <c r="J62" s="36">
        <v>1000</v>
      </c>
      <c r="K62" s="44">
        <v>121</v>
      </c>
      <c r="L62" s="45" t="s">
        <v>19</v>
      </c>
      <c r="M62" s="37">
        <f aca="true" t="shared" si="2" ref="M62:R62">SUM(M60:M61)</f>
        <v>6134322</v>
      </c>
      <c r="N62" s="37">
        <f t="shared" si="2"/>
        <v>0</v>
      </c>
      <c r="O62" s="37">
        <f t="shared" si="2"/>
        <v>1932251.71</v>
      </c>
      <c r="P62" s="37">
        <f t="shared" si="2"/>
        <v>0</v>
      </c>
      <c r="Q62" s="37">
        <f t="shared" si="2"/>
        <v>4202070.29</v>
      </c>
      <c r="R62" s="37">
        <f t="shared" si="2"/>
        <v>0</v>
      </c>
      <c r="S62" s="244">
        <f t="shared" si="1"/>
        <v>1832.015888185402</v>
      </c>
      <c r="T62" s="39" t="s">
        <v>19</v>
      </c>
      <c r="U62" s="129" t="s">
        <v>19</v>
      </c>
    </row>
    <row r="63" spans="1:22" s="68" customFormat="1" ht="25.5" customHeight="1">
      <c r="A63" s="156" t="s">
        <v>95</v>
      </c>
      <c r="B63" s="157" t="s">
        <v>113</v>
      </c>
      <c r="C63" s="158" t="s">
        <v>47</v>
      </c>
      <c r="D63" s="159">
        <v>1989</v>
      </c>
      <c r="E63" s="159">
        <v>1989</v>
      </c>
      <c r="F63" s="160" t="s">
        <v>53</v>
      </c>
      <c r="G63" s="158">
        <v>5</v>
      </c>
      <c r="H63" s="245">
        <v>1538.9</v>
      </c>
      <c r="I63" s="245">
        <v>1311.7</v>
      </c>
      <c r="J63" s="236">
        <v>385.6</v>
      </c>
      <c r="K63" s="163">
        <v>63</v>
      </c>
      <c r="L63" s="164" t="s">
        <v>78</v>
      </c>
      <c r="M63" s="165">
        <v>121823.98000000001</v>
      </c>
      <c r="N63" s="237"/>
      <c r="O63" s="192">
        <v>47511.35</v>
      </c>
      <c r="P63" s="237"/>
      <c r="Q63" s="166">
        <f>M63-O63</f>
        <v>74312.63</v>
      </c>
      <c r="R63" s="237"/>
      <c r="S63" s="167">
        <f t="shared" si="1"/>
        <v>79.16302553772175</v>
      </c>
      <c r="T63" s="168">
        <v>42.35</v>
      </c>
      <c r="U63" s="246">
        <v>44196</v>
      </c>
      <c r="V63" s="40"/>
    </row>
    <row r="64" spans="1:22" s="68" customFormat="1" ht="25.5" customHeight="1" thickBot="1">
      <c r="A64" s="183" t="s">
        <v>95</v>
      </c>
      <c r="B64" s="184" t="s">
        <v>113</v>
      </c>
      <c r="C64" s="119" t="s">
        <v>47</v>
      </c>
      <c r="D64" s="185">
        <v>1989</v>
      </c>
      <c r="E64" s="185">
        <v>1989</v>
      </c>
      <c r="F64" s="186" t="s">
        <v>53</v>
      </c>
      <c r="G64" s="119">
        <v>5</v>
      </c>
      <c r="H64" s="247">
        <v>1538.9</v>
      </c>
      <c r="I64" s="247">
        <v>1311.7</v>
      </c>
      <c r="J64" s="233">
        <v>385.6</v>
      </c>
      <c r="K64" s="189">
        <v>63</v>
      </c>
      <c r="L64" s="178" t="s">
        <v>80</v>
      </c>
      <c r="M64" s="191">
        <v>121823.98000000001</v>
      </c>
      <c r="N64" s="213"/>
      <c r="O64" s="192">
        <v>47511.35</v>
      </c>
      <c r="P64" s="213"/>
      <c r="Q64" s="192">
        <v>74312.63</v>
      </c>
      <c r="R64" s="213"/>
      <c r="S64" s="192">
        <f t="shared" si="1"/>
        <v>79.16302553772175</v>
      </c>
      <c r="T64" s="193">
        <v>42.35</v>
      </c>
      <c r="U64" s="246">
        <v>44196</v>
      </c>
      <c r="V64" s="40"/>
    </row>
    <row r="65" spans="1:21" s="68" customFormat="1" ht="25.5" customHeight="1" thickBot="1">
      <c r="A65" s="31"/>
      <c r="B65" s="47" t="s">
        <v>42</v>
      </c>
      <c r="C65" s="33" t="s">
        <v>19</v>
      </c>
      <c r="D65" s="33" t="s">
        <v>19</v>
      </c>
      <c r="E65" s="33" t="s">
        <v>19</v>
      </c>
      <c r="F65" s="33" t="s">
        <v>19</v>
      </c>
      <c r="G65" s="33" t="s">
        <v>19</v>
      </c>
      <c r="H65" s="36">
        <f>H64</f>
        <v>1538.9</v>
      </c>
      <c r="I65" s="36">
        <f>I64</f>
        <v>1311.7</v>
      </c>
      <c r="J65" s="36">
        <f>J64</f>
        <v>385.6</v>
      </c>
      <c r="K65" s="44">
        <f>K64</f>
        <v>63</v>
      </c>
      <c r="L65" s="45" t="s">
        <v>19</v>
      </c>
      <c r="M65" s="37">
        <f aca="true" t="shared" si="3" ref="M65:R65">SUM(M63:M64)</f>
        <v>243647.96000000002</v>
      </c>
      <c r="N65" s="37">
        <f t="shared" si="3"/>
        <v>0</v>
      </c>
      <c r="O65" s="37">
        <f t="shared" si="3"/>
        <v>95022.7</v>
      </c>
      <c r="P65" s="37">
        <f t="shared" si="3"/>
        <v>0</v>
      </c>
      <c r="Q65" s="37">
        <f t="shared" si="3"/>
        <v>148625.26</v>
      </c>
      <c r="R65" s="37">
        <f t="shared" si="3"/>
        <v>0</v>
      </c>
      <c r="S65" s="38" t="s">
        <v>19</v>
      </c>
      <c r="T65" s="39" t="s">
        <v>19</v>
      </c>
      <c r="U65" s="129" t="s">
        <v>19</v>
      </c>
    </row>
    <row r="66" spans="1:21" s="68" customFormat="1" ht="25.5" customHeight="1" thickBot="1">
      <c r="A66" s="156">
        <v>17</v>
      </c>
      <c r="B66" s="234" t="s">
        <v>129</v>
      </c>
      <c r="C66" s="172" t="s">
        <v>47</v>
      </c>
      <c r="D66" s="173">
        <v>1955</v>
      </c>
      <c r="E66" s="173">
        <v>1955</v>
      </c>
      <c r="F66" s="174" t="s">
        <v>75</v>
      </c>
      <c r="G66" s="172">
        <v>3</v>
      </c>
      <c r="H66" s="248">
        <v>1003.1</v>
      </c>
      <c r="I66" s="248">
        <v>922.4</v>
      </c>
      <c r="J66" s="232">
        <v>576</v>
      </c>
      <c r="K66" s="177">
        <v>38</v>
      </c>
      <c r="L66" s="190" t="s">
        <v>132</v>
      </c>
      <c r="M66" s="179">
        <v>115209.06</v>
      </c>
      <c r="N66" s="180"/>
      <c r="O66" s="180">
        <v>28417.69</v>
      </c>
      <c r="P66" s="180"/>
      <c r="Q66" s="180">
        <f>M66-O66</f>
        <v>86791.37</v>
      </c>
      <c r="R66" s="180"/>
      <c r="S66" s="167">
        <f t="shared" si="1"/>
        <v>114.8530156514804</v>
      </c>
      <c r="T66" s="249">
        <v>73.56</v>
      </c>
      <c r="U66" s="243">
        <v>44196</v>
      </c>
    </row>
    <row r="67" spans="1:22" s="68" customFormat="1" ht="25.5" customHeight="1" thickBot="1">
      <c r="A67" s="217">
        <v>17</v>
      </c>
      <c r="B67" s="240" t="s">
        <v>129</v>
      </c>
      <c r="C67" s="119" t="s">
        <v>47</v>
      </c>
      <c r="D67" s="185">
        <v>1955</v>
      </c>
      <c r="E67" s="185">
        <v>1955</v>
      </c>
      <c r="F67" s="186" t="s">
        <v>75</v>
      </c>
      <c r="G67" s="119">
        <v>3</v>
      </c>
      <c r="H67" s="250">
        <v>1003.1</v>
      </c>
      <c r="I67" s="250">
        <v>922.4</v>
      </c>
      <c r="J67" s="233">
        <v>576</v>
      </c>
      <c r="K67" s="189">
        <v>38</v>
      </c>
      <c r="L67" s="190" t="s">
        <v>82</v>
      </c>
      <c r="M67" s="191">
        <v>785241</v>
      </c>
      <c r="N67" s="192"/>
      <c r="O67" s="192">
        <v>97726.29</v>
      </c>
      <c r="P67" s="192"/>
      <c r="Q67" s="192">
        <f>M67-O67</f>
        <v>687514.71</v>
      </c>
      <c r="R67" s="192"/>
      <c r="S67" s="167">
        <f t="shared" si="1"/>
        <v>782.8142757451899</v>
      </c>
      <c r="T67" s="251">
        <v>685.39</v>
      </c>
      <c r="U67" s="243">
        <v>44196</v>
      </c>
      <c r="V67" s="40"/>
    </row>
    <row r="68" spans="1:21" s="68" customFormat="1" ht="25.5" customHeight="1" thickBot="1">
      <c r="A68" s="31"/>
      <c r="B68" s="47" t="s">
        <v>42</v>
      </c>
      <c r="C68" s="33" t="s">
        <v>19</v>
      </c>
      <c r="D68" s="33" t="s">
        <v>19</v>
      </c>
      <c r="E68" s="33" t="s">
        <v>19</v>
      </c>
      <c r="F68" s="33" t="s">
        <v>19</v>
      </c>
      <c r="G68" s="33" t="s">
        <v>19</v>
      </c>
      <c r="H68" s="36">
        <v>1003.1</v>
      </c>
      <c r="I68" s="36">
        <v>922.4</v>
      </c>
      <c r="J68" s="36">
        <v>576</v>
      </c>
      <c r="K68" s="44">
        <v>38</v>
      </c>
      <c r="L68" s="45" t="s">
        <v>19</v>
      </c>
      <c r="M68" s="37">
        <f>SUM(M66:M67)</f>
        <v>900450.06</v>
      </c>
      <c r="N68" s="37">
        <f>SUM(N66:N66)</f>
        <v>0</v>
      </c>
      <c r="O68" s="37">
        <f>SUM(O66:O67)</f>
        <v>126143.98</v>
      </c>
      <c r="P68" s="37">
        <f>SUM(P66:P66)</f>
        <v>0</v>
      </c>
      <c r="Q68" s="37">
        <f>SUM(Q66:Q67)</f>
        <v>774306.08</v>
      </c>
      <c r="R68" s="37">
        <f>SUM(R66:R66)</f>
        <v>0</v>
      </c>
      <c r="S68" s="38" t="s">
        <v>19</v>
      </c>
      <c r="T68" s="39" t="s">
        <v>19</v>
      </c>
      <c r="U68" s="129" t="s">
        <v>19</v>
      </c>
    </row>
    <row r="69" spans="1:21" s="68" customFormat="1" ht="25.5" customHeight="1">
      <c r="A69" s="156">
        <v>18</v>
      </c>
      <c r="B69" s="157" t="s">
        <v>54</v>
      </c>
      <c r="C69" s="158" t="s">
        <v>47</v>
      </c>
      <c r="D69" s="158">
        <v>1990</v>
      </c>
      <c r="E69" s="158">
        <v>1990</v>
      </c>
      <c r="F69" s="160" t="s">
        <v>48</v>
      </c>
      <c r="G69" s="158">
        <v>4</v>
      </c>
      <c r="H69" s="252">
        <v>3627.4</v>
      </c>
      <c r="I69" s="252">
        <v>3265</v>
      </c>
      <c r="J69" s="236">
        <v>1252</v>
      </c>
      <c r="K69" s="163">
        <v>92</v>
      </c>
      <c r="L69" s="164" t="s">
        <v>50</v>
      </c>
      <c r="M69" s="165">
        <v>6687807</v>
      </c>
      <c r="N69" s="237"/>
      <c r="O69" s="166">
        <v>2180531.76</v>
      </c>
      <c r="P69" s="237"/>
      <c r="Q69" s="166">
        <f>M69-O69</f>
        <v>4507275.24</v>
      </c>
      <c r="R69" s="237"/>
      <c r="S69" s="167">
        <f>M69/J69</f>
        <v>5341.698881789137</v>
      </c>
      <c r="T69" s="168">
        <v>7521.62</v>
      </c>
      <c r="U69" s="243">
        <v>44196</v>
      </c>
    </row>
    <row r="70" spans="1:22" s="68" customFormat="1" ht="25.5" customHeight="1" thickBot="1">
      <c r="A70" s="183">
        <v>18</v>
      </c>
      <c r="B70" s="184" t="s">
        <v>54</v>
      </c>
      <c r="C70" s="119" t="s">
        <v>47</v>
      </c>
      <c r="D70" s="119">
        <v>1990</v>
      </c>
      <c r="E70" s="119">
        <v>1990</v>
      </c>
      <c r="F70" s="186" t="s">
        <v>48</v>
      </c>
      <c r="G70" s="119">
        <v>4</v>
      </c>
      <c r="H70" s="253">
        <v>3627.4</v>
      </c>
      <c r="I70" s="253">
        <v>3265</v>
      </c>
      <c r="J70" s="233">
        <v>1252</v>
      </c>
      <c r="K70" s="189">
        <v>92</v>
      </c>
      <c r="L70" s="190" t="s">
        <v>132</v>
      </c>
      <c r="M70" s="191">
        <v>139296.86</v>
      </c>
      <c r="N70" s="213"/>
      <c r="O70" s="192">
        <v>54325.77</v>
      </c>
      <c r="P70" s="213"/>
      <c r="Q70" s="192">
        <f>M70-O70</f>
        <v>84971.09</v>
      </c>
      <c r="R70" s="213"/>
      <c r="S70" s="192">
        <f t="shared" si="1"/>
        <v>38.40129569388542</v>
      </c>
      <c r="T70" s="193">
        <v>49.25</v>
      </c>
      <c r="U70" s="243">
        <v>44196</v>
      </c>
      <c r="V70" s="40"/>
    </row>
    <row r="71" spans="1:21" s="68" customFormat="1" ht="25.5" customHeight="1" thickBot="1">
      <c r="A71" s="31"/>
      <c r="B71" s="47" t="s">
        <v>42</v>
      </c>
      <c r="C71" s="33" t="s">
        <v>19</v>
      </c>
      <c r="D71" s="33" t="s">
        <v>19</v>
      </c>
      <c r="E71" s="33" t="s">
        <v>19</v>
      </c>
      <c r="F71" s="33" t="s">
        <v>19</v>
      </c>
      <c r="G71" s="33" t="s">
        <v>19</v>
      </c>
      <c r="H71" s="36">
        <f>H70</f>
        <v>3627.4</v>
      </c>
      <c r="I71" s="36">
        <f>I70</f>
        <v>3265</v>
      </c>
      <c r="J71" s="36">
        <f>J70</f>
        <v>1252</v>
      </c>
      <c r="K71" s="44">
        <v>92</v>
      </c>
      <c r="L71" s="45" t="s">
        <v>19</v>
      </c>
      <c r="M71" s="37">
        <f aca="true" t="shared" si="4" ref="M71:R71">SUM(M69:M70)</f>
        <v>6827103.86</v>
      </c>
      <c r="N71" s="37">
        <f t="shared" si="4"/>
        <v>0</v>
      </c>
      <c r="O71" s="37">
        <f t="shared" si="4"/>
        <v>2234857.53</v>
      </c>
      <c r="P71" s="37">
        <f t="shared" si="4"/>
        <v>0</v>
      </c>
      <c r="Q71" s="37">
        <f t="shared" si="4"/>
        <v>4592246.33</v>
      </c>
      <c r="R71" s="37">
        <f t="shared" si="4"/>
        <v>0</v>
      </c>
      <c r="S71" s="38" t="s">
        <v>19</v>
      </c>
      <c r="T71" s="39" t="s">
        <v>19</v>
      </c>
      <c r="U71" s="254" t="s">
        <v>19</v>
      </c>
    </row>
    <row r="72" spans="1:22" s="92" customFormat="1" ht="25.5" customHeight="1" thickBot="1">
      <c r="A72" s="217">
        <v>19</v>
      </c>
      <c r="B72" s="218" t="s">
        <v>108</v>
      </c>
      <c r="C72" s="219" t="s">
        <v>47</v>
      </c>
      <c r="D72" s="219">
        <v>1989</v>
      </c>
      <c r="E72" s="219">
        <v>1989</v>
      </c>
      <c r="F72" s="221" t="s">
        <v>53</v>
      </c>
      <c r="G72" s="219">
        <v>5</v>
      </c>
      <c r="H72" s="223">
        <v>3467.5</v>
      </c>
      <c r="I72" s="223">
        <v>2754.4</v>
      </c>
      <c r="J72" s="223">
        <v>760</v>
      </c>
      <c r="K72" s="224">
        <v>92</v>
      </c>
      <c r="L72" s="190" t="s">
        <v>132</v>
      </c>
      <c r="M72" s="167">
        <v>172972.04</v>
      </c>
      <c r="N72" s="255"/>
      <c r="O72" s="192">
        <v>67459.1</v>
      </c>
      <c r="P72" s="255"/>
      <c r="Q72" s="256">
        <f>M72-O72</f>
        <v>105512.94</v>
      </c>
      <c r="R72" s="255"/>
      <c r="S72" s="167">
        <f t="shared" si="1"/>
        <v>49.88378947368421</v>
      </c>
      <c r="T72" s="226">
        <v>56.46</v>
      </c>
      <c r="U72" s="257">
        <v>44196</v>
      </c>
      <c r="V72" s="40"/>
    </row>
    <row r="73" spans="1:21" s="92" customFormat="1" ht="25.5" customHeight="1" thickBot="1">
      <c r="A73" s="31"/>
      <c r="B73" s="47" t="s">
        <v>42</v>
      </c>
      <c r="C73" s="33" t="s">
        <v>19</v>
      </c>
      <c r="D73" s="33" t="s">
        <v>19</v>
      </c>
      <c r="E73" s="33" t="s">
        <v>19</v>
      </c>
      <c r="F73" s="33" t="s">
        <v>19</v>
      </c>
      <c r="G73" s="33" t="s">
        <v>19</v>
      </c>
      <c r="H73" s="36">
        <v>3467.5</v>
      </c>
      <c r="I73" s="36">
        <v>2754.4</v>
      </c>
      <c r="J73" s="36">
        <f>J72</f>
        <v>760</v>
      </c>
      <c r="K73" s="44">
        <v>92</v>
      </c>
      <c r="L73" s="45" t="s">
        <v>19</v>
      </c>
      <c r="M73" s="37">
        <f aca="true" t="shared" si="5" ref="M73:R73">SUM(M72:M72)</f>
        <v>172972.04</v>
      </c>
      <c r="N73" s="37">
        <f t="shared" si="5"/>
        <v>0</v>
      </c>
      <c r="O73" s="37">
        <f t="shared" si="5"/>
        <v>67459.1</v>
      </c>
      <c r="P73" s="37">
        <f t="shared" si="5"/>
        <v>0</v>
      </c>
      <c r="Q73" s="37">
        <f t="shared" si="5"/>
        <v>105512.94</v>
      </c>
      <c r="R73" s="37">
        <f t="shared" si="5"/>
        <v>0</v>
      </c>
      <c r="S73" s="38" t="s">
        <v>19</v>
      </c>
      <c r="T73" s="39" t="s">
        <v>19</v>
      </c>
      <c r="U73" s="129" t="s">
        <v>19</v>
      </c>
    </row>
    <row r="74" spans="1:21" s="68" customFormat="1" ht="25.5" customHeight="1" thickBot="1">
      <c r="A74" s="156">
        <v>20</v>
      </c>
      <c r="B74" s="234" t="s">
        <v>61</v>
      </c>
      <c r="C74" s="158" t="s">
        <v>47</v>
      </c>
      <c r="D74" s="158">
        <v>1972</v>
      </c>
      <c r="E74" s="158">
        <v>1972</v>
      </c>
      <c r="F74" s="160" t="s">
        <v>48</v>
      </c>
      <c r="G74" s="158">
        <v>4</v>
      </c>
      <c r="H74" s="252">
        <v>2565.5</v>
      </c>
      <c r="I74" s="252">
        <v>2248.2</v>
      </c>
      <c r="J74" s="236">
        <v>864</v>
      </c>
      <c r="K74" s="163">
        <v>98</v>
      </c>
      <c r="L74" s="229" t="s">
        <v>49</v>
      </c>
      <c r="M74" s="165">
        <v>88396</v>
      </c>
      <c r="N74" s="237"/>
      <c r="O74" s="166">
        <v>62231.89</v>
      </c>
      <c r="P74" s="237"/>
      <c r="Q74" s="166">
        <f>M74-O74</f>
        <v>26164.11</v>
      </c>
      <c r="R74" s="237"/>
      <c r="S74" s="167">
        <f t="shared" si="1"/>
        <v>34.455661664392906</v>
      </c>
      <c r="T74" s="168">
        <v>49.25</v>
      </c>
      <c r="U74" s="243">
        <v>44196</v>
      </c>
    </row>
    <row r="75" spans="1:22" s="68" customFormat="1" ht="25.5" customHeight="1" thickBot="1">
      <c r="A75" s="183">
        <v>20</v>
      </c>
      <c r="B75" s="211" t="s">
        <v>61</v>
      </c>
      <c r="C75" s="119" t="s">
        <v>47</v>
      </c>
      <c r="D75" s="119">
        <v>1972</v>
      </c>
      <c r="E75" s="119">
        <v>1972</v>
      </c>
      <c r="F75" s="186" t="s">
        <v>48</v>
      </c>
      <c r="G75" s="119">
        <v>4</v>
      </c>
      <c r="H75" s="253">
        <v>2565.5</v>
      </c>
      <c r="I75" s="253">
        <v>2248.2</v>
      </c>
      <c r="J75" s="233">
        <v>864</v>
      </c>
      <c r="K75" s="189">
        <v>98</v>
      </c>
      <c r="L75" s="190" t="s">
        <v>50</v>
      </c>
      <c r="M75" s="191">
        <v>3720159</v>
      </c>
      <c r="N75" s="213"/>
      <c r="O75" s="192">
        <v>1450862.01</v>
      </c>
      <c r="P75" s="213"/>
      <c r="Q75" s="192">
        <f>M75-O75</f>
        <v>2269296.99</v>
      </c>
      <c r="R75" s="213"/>
      <c r="S75" s="167">
        <f>M75/J75</f>
        <v>4305.739583333333</v>
      </c>
      <c r="T75" s="193">
        <v>7521.62</v>
      </c>
      <c r="U75" s="243">
        <v>44196</v>
      </c>
      <c r="V75" s="40"/>
    </row>
    <row r="76" spans="1:21" s="68" customFormat="1" ht="25.5" customHeight="1" thickBot="1">
      <c r="A76" s="31"/>
      <c r="B76" s="47" t="s">
        <v>42</v>
      </c>
      <c r="C76" s="33" t="s">
        <v>19</v>
      </c>
      <c r="D76" s="33" t="s">
        <v>19</v>
      </c>
      <c r="E76" s="33" t="s">
        <v>19</v>
      </c>
      <c r="F76" s="33" t="s">
        <v>19</v>
      </c>
      <c r="G76" s="33" t="s">
        <v>19</v>
      </c>
      <c r="H76" s="36">
        <v>2565.5</v>
      </c>
      <c r="I76" s="36">
        <v>2248.2</v>
      </c>
      <c r="J76" s="36">
        <v>864</v>
      </c>
      <c r="K76" s="44">
        <v>98</v>
      </c>
      <c r="L76" s="45" t="s">
        <v>19</v>
      </c>
      <c r="M76" s="37">
        <f aca="true" t="shared" si="6" ref="M76:R76">SUM(M74:M75)</f>
        <v>3808555</v>
      </c>
      <c r="N76" s="37">
        <f t="shared" si="6"/>
        <v>0</v>
      </c>
      <c r="O76" s="37">
        <f t="shared" si="6"/>
        <v>1513093.9</v>
      </c>
      <c r="P76" s="37">
        <f t="shared" si="6"/>
        <v>0</v>
      </c>
      <c r="Q76" s="37">
        <f t="shared" si="6"/>
        <v>2295461.1</v>
      </c>
      <c r="R76" s="37">
        <f t="shared" si="6"/>
        <v>0</v>
      </c>
      <c r="S76" s="38" t="s">
        <v>19</v>
      </c>
      <c r="T76" s="39" t="s">
        <v>19</v>
      </c>
      <c r="U76" s="129" t="s">
        <v>19</v>
      </c>
    </row>
    <row r="77" spans="1:21" s="68" customFormat="1" ht="25.5" customHeight="1" thickBot="1">
      <c r="A77" s="156">
        <v>21</v>
      </c>
      <c r="B77" s="234" t="s">
        <v>62</v>
      </c>
      <c r="C77" s="158" t="s">
        <v>47</v>
      </c>
      <c r="D77" s="159">
        <v>1967</v>
      </c>
      <c r="E77" s="159">
        <v>1967</v>
      </c>
      <c r="F77" s="160" t="s">
        <v>63</v>
      </c>
      <c r="G77" s="158">
        <v>4</v>
      </c>
      <c r="H77" s="235">
        <v>2635.2</v>
      </c>
      <c r="I77" s="235">
        <v>1950.2</v>
      </c>
      <c r="J77" s="236">
        <v>824.6</v>
      </c>
      <c r="K77" s="163">
        <v>55</v>
      </c>
      <c r="L77" s="229" t="s">
        <v>49</v>
      </c>
      <c r="M77" s="165">
        <v>88709</v>
      </c>
      <c r="N77" s="237"/>
      <c r="O77" s="166">
        <v>34164.15</v>
      </c>
      <c r="P77" s="237"/>
      <c r="Q77" s="166">
        <v>54544.85</v>
      </c>
      <c r="R77" s="237"/>
      <c r="S77" s="167">
        <f t="shared" si="1"/>
        <v>33.66309957498483</v>
      </c>
      <c r="T77" s="168">
        <v>56.82</v>
      </c>
      <c r="U77" s="243">
        <v>44196</v>
      </c>
    </row>
    <row r="78" spans="1:22" s="68" customFormat="1" ht="25.5" customHeight="1" thickBot="1">
      <c r="A78" s="170">
        <v>21</v>
      </c>
      <c r="B78" s="206" t="s">
        <v>62</v>
      </c>
      <c r="C78" s="172" t="s">
        <v>47</v>
      </c>
      <c r="D78" s="173">
        <v>1967</v>
      </c>
      <c r="E78" s="173">
        <v>1967</v>
      </c>
      <c r="F78" s="174" t="s">
        <v>63</v>
      </c>
      <c r="G78" s="172">
        <v>4</v>
      </c>
      <c r="H78" s="258">
        <v>2635.2</v>
      </c>
      <c r="I78" s="258">
        <v>1950.2</v>
      </c>
      <c r="J78" s="232">
        <v>824.6</v>
      </c>
      <c r="K78" s="177">
        <v>55</v>
      </c>
      <c r="L78" s="178" t="s">
        <v>50</v>
      </c>
      <c r="M78" s="179">
        <v>4534267</v>
      </c>
      <c r="N78" s="209"/>
      <c r="O78" s="192">
        <v>1768364.13</v>
      </c>
      <c r="P78" s="209"/>
      <c r="Q78" s="180">
        <f>M78-O78</f>
        <v>2765902.87</v>
      </c>
      <c r="R78" s="209"/>
      <c r="S78" s="167">
        <f>M78/J78</f>
        <v>5498.747271404317</v>
      </c>
      <c r="T78" s="182">
        <v>7466.7</v>
      </c>
      <c r="U78" s="243">
        <v>44196</v>
      </c>
      <c r="V78" s="40"/>
    </row>
    <row r="79" spans="1:22" s="68" customFormat="1" ht="25.5" customHeight="1">
      <c r="A79" s="170">
        <v>21</v>
      </c>
      <c r="B79" s="206" t="s">
        <v>62</v>
      </c>
      <c r="C79" s="172" t="s">
        <v>47</v>
      </c>
      <c r="D79" s="173">
        <v>1967</v>
      </c>
      <c r="E79" s="173">
        <v>1967</v>
      </c>
      <c r="F79" s="174" t="s">
        <v>63</v>
      </c>
      <c r="G79" s="172">
        <v>4</v>
      </c>
      <c r="H79" s="258">
        <v>2635.2</v>
      </c>
      <c r="I79" s="258">
        <v>1950.2</v>
      </c>
      <c r="J79" s="232">
        <v>824.6</v>
      </c>
      <c r="K79" s="177">
        <v>55</v>
      </c>
      <c r="L79" s="164" t="s">
        <v>133</v>
      </c>
      <c r="M79" s="179">
        <v>125085.9</v>
      </c>
      <c r="N79" s="209"/>
      <c r="O79" s="192">
        <v>48783.5</v>
      </c>
      <c r="P79" s="209"/>
      <c r="Q79" s="180">
        <v>76302.4</v>
      </c>
      <c r="R79" s="209"/>
      <c r="S79" s="210">
        <f t="shared" si="1"/>
        <v>47.467326958105645</v>
      </c>
      <c r="T79" s="182">
        <v>106.87</v>
      </c>
      <c r="U79" s="243">
        <v>44196</v>
      </c>
      <c r="V79" s="40"/>
    </row>
    <row r="80" spans="1:22" s="68" customFormat="1" ht="25.5" customHeight="1">
      <c r="A80" s="170">
        <v>21</v>
      </c>
      <c r="B80" s="206" t="s">
        <v>62</v>
      </c>
      <c r="C80" s="172" t="s">
        <v>47</v>
      </c>
      <c r="D80" s="173">
        <v>1967</v>
      </c>
      <c r="E80" s="173">
        <v>1967</v>
      </c>
      <c r="F80" s="174" t="s">
        <v>63</v>
      </c>
      <c r="G80" s="172">
        <v>4</v>
      </c>
      <c r="H80" s="258">
        <v>2635.2</v>
      </c>
      <c r="I80" s="258">
        <v>1950.2</v>
      </c>
      <c r="J80" s="232">
        <v>824.6</v>
      </c>
      <c r="K80" s="177">
        <v>55</v>
      </c>
      <c r="L80" s="178" t="s">
        <v>79</v>
      </c>
      <c r="M80" s="179">
        <v>95973.56</v>
      </c>
      <c r="N80" s="209"/>
      <c r="O80" s="192">
        <f>M80-Q80</f>
        <v>37429.689999999995</v>
      </c>
      <c r="P80" s="209"/>
      <c r="Q80" s="180">
        <v>58543.87</v>
      </c>
      <c r="R80" s="209"/>
      <c r="S80" s="180">
        <f aca="true" t="shared" si="7" ref="S80:S117">M80/H80</f>
        <v>36.41983910139648</v>
      </c>
      <c r="T80" s="182">
        <v>81.17</v>
      </c>
      <c r="U80" s="243">
        <v>44196</v>
      </c>
      <c r="V80" s="40"/>
    </row>
    <row r="81" spans="1:22" s="68" customFormat="1" ht="25.5" customHeight="1">
      <c r="A81" s="170">
        <v>21</v>
      </c>
      <c r="B81" s="206" t="s">
        <v>62</v>
      </c>
      <c r="C81" s="172" t="s">
        <v>47</v>
      </c>
      <c r="D81" s="173">
        <v>1967</v>
      </c>
      <c r="E81" s="173">
        <v>1967</v>
      </c>
      <c r="F81" s="174" t="s">
        <v>63</v>
      </c>
      <c r="G81" s="172">
        <v>4</v>
      </c>
      <c r="H81" s="258">
        <v>2635.2</v>
      </c>
      <c r="I81" s="258">
        <v>1950.2</v>
      </c>
      <c r="J81" s="232">
        <v>824.6</v>
      </c>
      <c r="K81" s="177">
        <v>55</v>
      </c>
      <c r="L81" s="178" t="s">
        <v>80</v>
      </c>
      <c r="M81" s="179">
        <v>95973.56</v>
      </c>
      <c r="N81" s="209"/>
      <c r="O81" s="192">
        <f>M81-Q81</f>
        <v>37429.689999999995</v>
      </c>
      <c r="P81" s="209"/>
      <c r="Q81" s="180">
        <v>58543.87</v>
      </c>
      <c r="R81" s="209"/>
      <c r="S81" s="210">
        <f t="shared" si="7"/>
        <v>36.41983910139648</v>
      </c>
      <c r="T81" s="182">
        <v>81.17</v>
      </c>
      <c r="U81" s="243">
        <v>44196</v>
      </c>
      <c r="V81" s="40"/>
    </row>
    <row r="82" spans="1:22" s="68" customFormat="1" ht="25.5" customHeight="1" thickBot="1">
      <c r="A82" s="183">
        <v>21</v>
      </c>
      <c r="B82" s="211" t="s">
        <v>62</v>
      </c>
      <c r="C82" s="119" t="s">
        <v>47</v>
      </c>
      <c r="D82" s="185">
        <v>1967</v>
      </c>
      <c r="E82" s="185">
        <v>1967</v>
      </c>
      <c r="F82" s="186" t="s">
        <v>63</v>
      </c>
      <c r="G82" s="119">
        <v>4</v>
      </c>
      <c r="H82" s="238">
        <v>2635.2</v>
      </c>
      <c r="I82" s="238">
        <v>1950.2</v>
      </c>
      <c r="J82" s="233">
        <v>824.6</v>
      </c>
      <c r="K82" s="189">
        <v>55</v>
      </c>
      <c r="L82" s="190" t="s">
        <v>132</v>
      </c>
      <c r="M82" s="191">
        <v>127965.23999999999</v>
      </c>
      <c r="N82" s="213"/>
      <c r="O82" s="192">
        <v>49906.44</v>
      </c>
      <c r="P82" s="213"/>
      <c r="Q82" s="192">
        <v>78058.8</v>
      </c>
      <c r="R82" s="213"/>
      <c r="S82" s="192">
        <f t="shared" si="7"/>
        <v>48.55997267759563</v>
      </c>
      <c r="T82" s="193">
        <v>108.22</v>
      </c>
      <c r="U82" s="243">
        <v>44196</v>
      </c>
      <c r="V82" s="40"/>
    </row>
    <row r="83" spans="1:21" s="68" customFormat="1" ht="25.5" customHeight="1" thickBot="1">
      <c r="A83" s="31"/>
      <c r="B83" s="47" t="s">
        <v>42</v>
      </c>
      <c r="C83" s="33" t="s">
        <v>19</v>
      </c>
      <c r="D83" s="33" t="s">
        <v>19</v>
      </c>
      <c r="E83" s="33" t="s">
        <v>19</v>
      </c>
      <c r="F83" s="33" t="s">
        <v>19</v>
      </c>
      <c r="G83" s="33" t="s">
        <v>19</v>
      </c>
      <c r="H83" s="36">
        <v>2635.2</v>
      </c>
      <c r="I83" s="36">
        <v>1950.2</v>
      </c>
      <c r="J83" s="36">
        <v>824.6</v>
      </c>
      <c r="K83" s="44">
        <v>55</v>
      </c>
      <c r="L83" s="45" t="s">
        <v>19</v>
      </c>
      <c r="M83" s="37">
        <f>SUM(M77:M82)</f>
        <v>5067974.26</v>
      </c>
      <c r="N83" s="37">
        <f>SUM(N77:N81)</f>
        <v>0</v>
      </c>
      <c r="O83" s="37">
        <f>SUM(O77:O82)</f>
        <v>1976077.5999999996</v>
      </c>
      <c r="P83" s="37">
        <f>SUM(P77:P81)</f>
        <v>0</v>
      </c>
      <c r="Q83" s="37">
        <f>SUM(Q77:Q82)</f>
        <v>3091896.66</v>
      </c>
      <c r="R83" s="37">
        <f>SUM(R77:R81)</f>
        <v>0</v>
      </c>
      <c r="S83" s="38" t="s">
        <v>19</v>
      </c>
      <c r="T83" s="39" t="s">
        <v>19</v>
      </c>
      <c r="U83" s="129" t="s">
        <v>19</v>
      </c>
    </row>
    <row r="84" spans="1:21" s="68" customFormat="1" ht="25.5" customHeight="1">
      <c r="A84" s="156">
        <v>22</v>
      </c>
      <c r="B84" s="234" t="s">
        <v>55</v>
      </c>
      <c r="C84" s="158" t="s">
        <v>47</v>
      </c>
      <c r="D84" s="159">
        <v>1985</v>
      </c>
      <c r="E84" s="159">
        <v>1985</v>
      </c>
      <c r="F84" s="160" t="s">
        <v>48</v>
      </c>
      <c r="G84" s="158">
        <v>4</v>
      </c>
      <c r="H84" s="236">
        <v>7231.2</v>
      </c>
      <c r="I84" s="236">
        <v>6164.6</v>
      </c>
      <c r="J84" s="236">
        <v>2226.4</v>
      </c>
      <c r="K84" s="163">
        <v>252</v>
      </c>
      <c r="L84" s="164" t="s">
        <v>50</v>
      </c>
      <c r="M84" s="165">
        <v>9768600</v>
      </c>
      <c r="N84" s="237"/>
      <c r="O84" s="166">
        <v>3492190.55</v>
      </c>
      <c r="P84" s="237"/>
      <c r="Q84" s="167">
        <f>M84-O84</f>
        <v>6276409.45</v>
      </c>
      <c r="R84" s="237"/>
      <c r="S84" s="167">
        <f>M84/J84</f>
        <v>4387.621272008623</v>
      </c>
      <c r="T84" s="168">
        <v>7521.62</v>
      </c>
      <c r="U84" s="243">
        <v>44196</v>
      </c>
    </row>
    <row r="85" spans="1:21" s="68" customFormat="1" ht="25.5" customHeight="1">
      <c r="A85" s="170">
        <v>22</v>
      </c>
      <c r="B85" s="206" t="s">
        <v>55</v>
      </c>
      <c r="C85" s="172" t="s">
        <v>47</v>
      </c>
      <c r="D85" s="173">
        <v>1985</v>
      </c>
      <c r="E85" s="173">
        <v>1985</v>
      </c>
      <c r="F85" s="174" t="s">
        <v>48</v>
      </c>
      <c r="G85" s="172">
        <v>4</v>
      </c>
      <c r="H85" s="232">
        <v>7231.2</v>
      </c>
      <c r="I85" s="232">
        <v>6164.6</v>
      </c>
      <c r="J85" s="232">
        <v>2226.4</v>
      </c>
      <c r="K85" s="177">
        <v>252</v>
      </c>
      <c r="L85" s="178" t="s">
        <v>56</v>
      </c>
      <c r="M85" s="179">
        <v>5135665</v>
      </c>
      <c r="N85" s="209"/>
      <c r="O85" s="180">
        <v>2879142.35</v>
      </c>
      <c r="P85" s="209"/>
      <c r="Q85" s="180">
        <f>M85-O85</f>
        <v>2256522.65</v>
      </c>
      <c r="R85" s="209"/>
      <c r="S85" s="180">
        <f t="shared" si="7"/>
        <v>710.2092322159531</v>
      </c>
      <c r="T85" s="182">
        <v>1294.3</v>
      </c>
      <c r="U85" s="243">
        <v>44196</v>
      </c>
    </row>
    <row r="86" spans="1:21" s="68" customFormat="1" ht="25.5" customHeight="1">
      <c r="A86" s="170">
        <v>22</v>
      </c>
      <c r="B86" s="206" t="s">
        <v>55</v>
      </c>
      <c r="C86" s="172" t="s">
        <v>47</v>
      </c>
      <c r="D86" s="173">
        <v>1985</v>
      </c>
      <c r="E86" s="173">
        <v>1985</v>
      </c>
      <c r="F86" s="174" t="s">
        <v>48</v>
      </c>
      <c r="G86" s="172">
        <v>4</v>
      </c>
      <c r="H86" s="232">
        <v>7231.2</v>
      </c>
      <c r="I86" s="232">
        <v>6164.6</v>
      </c>
      <c r="J86" s="232">
        <v>2226.4</v>
      </c>
      <c r="K86" s="177">
        <v>252</v>
      </c>
      <c r="L86" s="178" t="s">
        <v>57</v>
      </c>
      <c r="M86" s="179">
        <v>1257474</v>
      </c>
      <c r="N86" s="209"/>
      <c r="O86" s="180">
        <v>1226262.34</v>
      </c>
      <c r="P86" s="209"/>
      <c r="Q86" s="180">
        <f>M86-O86</f>
        <v>31211.659999999916</v>
      </c>
      <c r="R86" s="209"/>
      <c r="S86" s="210">
        <f t="shared" si="7"/>
        <v>173.89561898440093</v>
      </c>
      <c r="T86" s="182">
        <v>814.92</v>
      </c>
      <c r="U86" s="243">
        <v>44196</v>
      </c>
    </row>
    <row r="87" spans="1:21" s="68" customFormat="1" ht="25.5" customHeight="1" thickBot="1">
      <c r="A87" s="183">
        <v>22</v>
      </c>
      <c r="B87" s="211" t="s">
        <v>55</v>
      </c>
      <c r="C87" s="119" t="s">
        <v>47</v>
      </c>
      <c r="D87" s="185">
        <v>1985</v>
      </c>
      <c r="E87" s="185">
        <v>1985</v>
      </c>
      <c r="F87" s="186" t="s">
        <v>48</v>
      </c>
      <c r="G87" s="119">
        <v>4</v>
      </c>
      <c r="H87" s="233">
        <v>7231.2</v>
      </c>
      <c r="I87" s="233">
        <v>6164.6</v>
      </c>
      <c r="J87" s="233">
        <v>2226.4</v>
      </c>
      <c r="K87" s="189">
        <v>252</v>
      </c>
      <c r="L87" s="178" t="s">
        <v>58</v>
      </c>
      <c r="M87" s="191">
        <v>974147</v>
      </c>
      <c r="N87" s="213"/>
      <c r="O87" s="192">
        <v>867378.33</v>
      </c>
      <c r="P87" s="213"/>
      <c r="Q87" s="181">
        <f>M87-O87</f>
        <v>106768.67000000004</v>
      </c>
      <c r="R87" s="213"/>
      <c r="S87" s="192">
        <f t="shared" si="7"/>
        <v>134.7144319061843</v>
      </c>
      <c r="T87" s="193">
        <v>348.5</v>
      </c>
      <c r="U87" s="243">
        <v>44196</v>
      </c>
    </row>
    <row r="88" spans="1:21" s="68" customFormat="1" ht="25.5" customHeight="1" thickBot="1">
      <c r="A88" s="31"/>
      <c r="B88" s="47" t="s">
        <v>42</v>
      </c>
      <c r="C88" s="33" t="s">
        <v>19</v>
      </c>
      <c r="D88" s="33" t="s">
        <v>19</v>
      </c>
      <c r="E88" s="33" t="s">
        <v>19</v>
      </c>
      <c r="F88" s="33" t="s">
        <v>19</v>
      </c>
      <c r="G88" s="33" t="s">
        <v>19</v>
      </c>
      <c r="H88" s="36">
        <v>7231.2</v>
      </c>
      <c r="I88" s="36">
        <v>6164.6</v>
      </c>
      <c r="J88" s="36">
        <v>2226.4</v>
      </c>
      <c r="K88" s="44">
        <v>252</v>
      </c>
      <c r="L88" s="45" t="s">
        <v>19</v>
      </c>
      <c r="M88" s="37">
        <f aca="true" t="shared" si="8" ref="M88:R88">SUM(M84:M87)</f>
        <v>17135886</v>
      </c>
      <c r="N88" s="37">
        <f t="shared" si="8"/>
        <v>0</v>
      </c>
      <c r="O88" s="37">
        <f t="shared" si="8"/>
        <v>8464973.57</v>
      </c>
      <c r="P88" s="37">
        <f t="shared" si="8"/>
        <v>0</v>
      </c>
      <c r="Q88" s="37">
        <f t="shared" si="8"/>
        <v>8670912.43</v>
      </c>
      <c r="R88" s="37">
        <f t="shared" si="8"/>
        <v>0</v>
      </c>
      <c r="S88" s="38" t="s">
        <v>19</v>
      </c>
      <c r="T88" s="39" t="s">
        <v>19</v>
      </c>
      <c r="U88" s="129" t="s">
        <v>19</v>
      </c>
    </row>
    <row r="89" spans="1:22" s="68" customFormat="1" ht="25.5" customHeight="1">
      <c r="A89" s="195">
        <v>23</v>
      </c>
      <c r="B89" s="259" t="s">
        <v>115</v>
      </c>
      <c r="C89" s="197" t="s">
        <v>47</v>
      </c>
      <c r="D89" s="197">
        <v>1966</v>
      </c>
      <c r="E89" s="197">
        <v>1966</v>
      </c>
      <c r="F89" s="199" t="s">
        <v>116</v>
      </c>
      <c r="G89" s="197">
        <v>2</v>
      </c>
      <c r="H89" s="228">
        <v>665.2</v>
      </c>
      <c r="I89" s="228">
        <v>603.1</v>
      </c>
      <c r="J89" s="228">
        <v>560</v>
      </c>
      <c r="K89" s="202">
        <v>27</v>
      </c>
      <c r="L89" s="203" t="s">
        <v>78</v>
      </c>
      <c r="M89" s="181">
        <v>42812.7</v>
      </c>
      <c r="N89" s="181"/>
      <c r="O89" s="192">
        <v>16696.95</v>
      </c>
      <c r="P89" s="181"/>
      <c r="Q89" s="181">
        <v>26115.75</v>
      </c>
      <c r="R89" s="181"/>
      <c r="S89" s="210">
        <f t="shared" si="7"/>
        <v>64.36064341551412</v>
      </c>
      <c r="T89" s="205">
        <v>74.75</v>
      </c>
      <c r="U89" s="260">
        <v>44196</v>
      </c>
      <c r="V89" s="40"/>
    </row>
    <row r="90" spans="1:22" s="68" customFormat="1" ht="25.5" customHeight="1">
      <c r="A90" s="170">
        <v>23</v>
      </c>
      <c r="B90" s="171" t="s">
        <v>115</v>
      </c>
      <c r="C90" s="172" t="s">
        <v>47</v>
      </c>
      <c r="D90" s="172">
        <v>1966</v>
      </c>
      <c r="E90" s="172">
        <v>1966</v>
      </c>
      <c r="F90" s="174" t="s">
        <v>116</v>
      </c>
      <c r="G90" s="172">
        <v>2</v>
      </c>
      <c r="H90" s="232">
        <v>665.2</v>
      </c>
      <c r="I90" s="232">
        <v>603.1</v>
      </c>
      <c r="J90" s="232">
        <v>560</v>
      </c>
      <c r="K90" s="177">
        <v>27</v>
      </c>
      <c r="L90" s="178" t="s">
        <v>79</v>
      </c>
      <c r="M90" s="180">
        <v>42812.7</v>
      </c>
      <c r="N90" s="180"/>
      <c r="O90" s="192">
        <v>16696.95</v>
      </c>
      <c r="P90" s="180"/>
      <c r="Q90" s="180">
        <v>26115.75</v>
      </c>
      <c r="R90" s="180"/>
      <c r="S90" s="192">
        <f t="shared" si="7"/>
        <v>64.36064341551412</v>
      </c>
      <c r="T90" s="182">
        <v>74.75</v>
      </c>
      <c r="U90" s="260">
        <v>44196</v>
      </c>
      <c r="V90" s="40"/>
    </row>
    <row r="91" spans="1:22" s="68" customFormat="1" ht="25.5" customHeight="1">
      <c r="A91" s="170">
        <v>23</v>
      </c>
      <c r="B91" s="171" t="s">
        <v>115</v>
      </c>
      <c r="C91" s="172" t="s">
        <v>47</v>
      </c>
      <c r="D91" s="172">
        <v>1966</v>
      </c>
      <c r="E91" s="172">
        <v>1966</v>
      </c>
      <c r="F91" s="174" t="s">
        <v>116</v>
      </c>
      <c r="G91" s="172">
        <v>2</v>
      </c>
      <c r="H91" s="232">
        <v>665.2</v>
      </c>
      <c r="I91" s="232">
        <v>603.1</v>
      </c>
      <c r="J91" s="232">
        <v>560</v>
      </c>
      <c r="K91" s="177">
        <v>27</v>
      </c>
      <c r="L91" s="178" t="s">
        <v>80</v>
      </c>
      <c r="M91" s="180">
        <v>42812.7</v>
      </c>
      <c r="N91" s="180"/>
      <c r="O91" s="192">
        <v>16696.95</v>
      </c>
      <c r="P91" s="180"/>
      <c r="Q91" s="180">
        <v>26115.75</v>
      </c>
      <c r="R91" s="180"/>
      <c r="S91" s="180">
        <f t="shared" si="7"/>
        <v>64.36064341551412</v>
      </c>
      <c r="T91" s="182">
        <v>74.75</v>
      </c>
      <c r="U91" s="260">
        <v>44196</v>
      </c>
      <c r="V91" s="40"/>
    </row>
    <row r="92" spans="1:22" s="68" customFormat="1" ht="25.5" customHeight="1">
      <c r="A92" s="170">
        <v>23</v>
      </c>
      <c r="B92" s="171" t="s">
        <v>115</v>
      </c>
      <c r="C92" s="172" t="s">
        <v>47</v>
      </c>
      <c r="D92" s="172">
        <v>1966</v>
      </c>
      <c r="E92" s="172">
        <v>1966</v>
      </c>
      <c r="F92" s="174" t="s">
        <v>116</v>
      </c>
      <c r="G92" s="172">
        <v>2</v>
      </c>
      <c r="H92" s="232">
        <v>665.2</v>
      </c>
      <c r="I92" s="232">
        <v>603.1</v>
      </c>
      <c r="J92" s="232">
        <v>560</v>
      </c>
      <c r="K92" s="177">
        <v>27</v>
      </c>
      <c r="L92" s="229" t="s">
        <v>49</v>
      </c>
      <c r="M92" s="180">
        <v>41426</v>
      </c>
      <c r="N92" s="180"/>
      <c r="O92" s="192">
        <f>M92-Q92</f>
        <v>16156.14</v>
      </c>
      <c r="P92" s="180"/>
      <c r="Q92" s="180">
        <v>25269.86</v>
      </c>
      <c r="R92" s="180"/>
      <c r="S92" s="180">
        <f>M92/H92</f>
        <v>62.27600721587492</v>
      </c>
      <c r="T92" s="182">
        <v>52.32</v>
      </c>
      <c r="U92" s="260">
        <v>44196</v>
      </c>
      <c r="V92" s="40"/>
    </row>
    <row r="93" spans="1:22" s="68" customFormat="1" ht="25.5" customHeight="1">
      <c r="A93" s="170">
        <v>23</v>
      </c>
      <c r="B93" s="171" t="s">
        <v>115</v>
      </c>
      <c r="C93" s="172" t="s">
        <v>47</v>
      </c>
      <c r="D93" s="172">
        <v>1966</v>
      </c>
      <c r="E93" s="172">
        <v>1966</v>
      </c>
      <c r="F93" s="174" t="s">
        <v>116</v>
      </c>
      <c r="G93" s="172">
        <v>2</v>
      </c>
      <c r="H93" s="232">
        <v>665.2</v>
      </c>
      <c r="I93" s="232">
        <v>603.1</v>
      </c>
      <c r="J93" s="232">
        <v>560</v>
      </c>
      <c r="K93" s="177">
        <v>27</v>
      </c>
      <c r="L93" s="178" t="s">
        <v>140</v>
      </c>
      <c r="M93" s="180">
        <v>57083.600000000006</v>
      </c>
      <c r="N93" s="180"/>
      <c r="O93" s="192">
        <v>22262.6</v>
      </c>
      <c r="P93" s="180"/>
      <c r="Q93" s="180">
        <v>34821</v>
      </c>
      <c r="R93" s="180"/>
      <c r="S93" s="180">
        <f t="shared" si="7"/>
        <v>85.81419122068552</v>
      </c>
      <c r="T93" s="182">
        <v>149.49</v>
      </c>
      <c r="U93" s="260">
        <v>44196</v>
      </c>
      <c r="V93" s="40"/>
    </row>
    <row r="94" spans="1:22" s="68" customFormat="1" ht="25.5" customHeight="1" thickBot="1">
      <c r="A94" s="183">
        <v>23</v>
      </c>
      <c r="B94" s="184" t="s">
        <v>115</v>
      </c>
      <c r="C94" s="119" t="s">
        <v>47</v>
      </c>
      <c r="D94" s="119">
        <v>1966</v>
      </c>
      <c r="E94" s="119">
        <v>1966</v>
      </c>
      <c r="F94" s="186" t="s">
        <v>116</v>
      </c>
      <c r="G94" s="119">
        <v>2</v>
      </c>
      <c r="H94" s="233">
        <v>665.2</v>
      </c>
      <c r="I94" s="233">
        <v>603.1</v>
      </c>
      <c r="J94" s="233">
        <v>560</v>
      </c>
      <c r="K94" s="189">
        <v>27</v>
      </c>
      <c r="L94" s="190" t="s">
        <v>132</v>
      </c>
      <c r="M94" s="192">
        <v>57083.600000000006</v>
      </c>
      <c r="N94" s="192"/>
      <c r="O94" s="192">
        <f>M94-Q94</f>
        <v>22262.600000000006</v>
      </c>
      <c r="P94" s="192"/>
      <c r="Q94" s="192">
        <v>34821</v>
      </c>
      <c r="R94" s="192"/>
      <c r="S94" s="192">
        <f t="shared" si="7"/>
        <v>85.81419122068552</v>
      </c>
      <c r="T94" s="193">
        <v>99.66</v>
      </c>
      <c r="U94" s="261">
        <v>44196</v>
      </c>
      <c r="V94" s="40"/>
    </row>
    <row r="95" spans="1:21" s="68" customFormat="1" ht="25.5" customHeight="1" thickBot="1">
      <c r="A95" s="31"/>
      <c r="B95" s="47" t="s">
        <v>42</v>
      </c>
      <c r="C95" s="33" t="s">
        <v>19</v>
      </c>
      <c r="D95" s="33" t="s">
        <v>19</v>
      </c>
      <c r="E95" s="33" t="s">
        <v>19</v>
      </c>
      <c r="F95" s="33" t="s">
        <v>19</v>
      </c>
      <c r="G95" s="33" t="s">
        <v>19</v>
      </c>
      <c r="H95" s="36">
        <f>H89</f>
        <v>665.2</v>
      </c>
      <c r="I95" s="36">
        <f>I89</f>
        <v>603.1</v>
      </c>
      <c r="J95" s="36">
        <f>J89</f>
        <v>560</v>
      </c>
      <c r="K95" s="48">
        <f>K89</f>
        <v>27</v>
      </c>
      <c r="L95" s="45" t="s">
        <v>19</v>
      </c>
      <c r="M95" s="37">
        <f>SUM(M89:M94)</f>
        <v>284031.3</v>
      </c>
      <c r="N95" s="37">
        <f>SUM(N90:N91)</f>
        <v>0</v>
      </c>
      <c r="O95" s="37">
        <f>SUM(O89:O94)</f>
        <v>110772.19</v>
      </c>
      <c r="P95" s="37">
        <f>SUM(P90:P91)</f>
        <v>0</v>
      </c>
      <c r="Q95" s="37">
        <f>SUM(Q89:Q94)</f>
        <v>173259.11</v>
      </c>
      <c r="R95" s="37">
        <f>SUM(R90:R91)</f>
        <v>0</v>
      </c>
      <c r="S95" s="38" t="s">
        <v>19</v>
      </c>
      <c r="T95" s="39" t="s">
        <v>19</v>
      </c>
      <c r="U95" s="30" t="s">
        <v>19</v>
      </c>
    </row>
    <row r="96" spans="1:21" s="68" customFormat="1" ht="25.5" customHeight="1" thickBot="1">
      <c r="A96" s="195">
        <v>24</v>
      </c>
      <c r="B96" s="196" t="s">
        <v>64</v>
      </c>
      <c r="C96" s="197" t="s">
        <v>47</v>
      </c>
      <c r="D96" s="198">
        <v>1983</v>
      </c>
      <c r="E96" s="198">
        <v>1983</v>
      </c>
      <c r="F96" s="199" t="s">
        <v>48</v>
      </c>
      <c r="G96" s="197">
        <v>4</v>
      </c>
      <c r="H96" s="262">
        <v>3655.7</v>
      </c>
      <c r="I96" s="262">
        <v>3321.2</v>
      </c>
      <c r="J96" s="228">
        <v>1120</v>
      </c>
      <c r="K96" s="202">
        <v>152</v>
      </c>
      <c r="L96" s="229" t="s">
        <v>49</v>
      </c>
      <c r="M96" s="230">
        <v>93297</v>
      </c>
      <c r="N96" s="140"/>
      <c r="O96" s="181">
        <v>35931.11</v>
      </c>
      <c r="P96" s="140"/>
      <c r="Q96" s="181">
        <f>M96-O96</f>
        <v>57365.89</v>
      </c>
      <c r="R96" s="140"/>
      <c r="S96" s="210">
        <f t="shared" si="7"/>
        <v>25.520967256612963</v>
      </c>
      <c r="T96" s="205">
        <v>49.25</v>
      </c>
      <c r="U96" s="263">
        <v>44196</v>
      </c>
    </row>
    <row r="97" spans="1:22" s="68" customFormat="1" ht="25.5" customHeight="1" thickBot="1">
      <c r="A97" s="170">
        <v>24</v>
      </c>
      <c r="B97" s="206" t="s">
        <v>64</v>
      </c>
      <c r="C97" s="172" t="s">
        <v>47</v>
      </c>
      <c r="D97" s="173">
        <v>1983</v>
      </c>
      <c r="E97" s="173">
        <v>1983</v>
      </c>
      <c r="F97" s="174" t="s">
        <v>48</v>
      </c>
      <c r="G97" s="172">
        <v>4</v>
      </c>
      <c r="H97" s="258">
        <v>3655.7</v>
      </c>
      <c r="I97" s="258">
        <v>3321.2</v>
      </c>
      <c r="J97" s="232">
        <v>1120</v>
      </c>
      <c r="K97" s="177">
        <v>152</v>
      </c>
      <c r="L97" s="178" t="s">
        <v>50</v>
      </c>
      <c r="M97" s="179">
        <v>5387602</v>
      </c>
      <c r="N97" s="209"/>
      <c r="O97" s="192">
        <v>2101164.78</v>
      </c>
      <c r="P97" s="209"/>
      <c r="Q97" s="180">
        <f>M97-O97</f>
        <v>3286437.22</v>
      </c>
      <c r="R97" s="209"/>
      <c r="S97" s="167">
        <f>M97/J97</f>
        <v>4810.358928571429</v>
      </c>
      <c r="T97" s="182">
        <v>7521.62</v>
      </c>
      <c r="U97" s="243">
        <v>44196</v>
      </c>
      <c r="V97" s="40"/>
    </row>
    <row r="98" spans="1:22" s="68" customFormat="1" ht="25.5" customHeight="1">
      <c r="A98" s="170">
        <v>24</v>
      </c>
      <c r="B98" s="206" t="s">
        <v>64</v>
      </c>
      <c r="C98" s="172" t="s">
        <v>47</v>
      </c>
      <c r="D98" s="173">
        <v>1983</v>
      </c>
      <c r="E98" s="173">
        <v>1983</v>
      </c>
      <c r="F98" s="174" t="s">
        <v>48</v>
      </c>
      <c r="G98" s="172">
        <v>4</v>
      </c>
      <c r="H98" s="258">
        <v>3655.7</v>
      </c>
      <c r="I98" s="258">
        <v>3321.2</v>
      </c>
      <c r="J98" s="232">
        <v>1120</v>
      </c>
      <c r="K98" s="177">
        <v>152</v>
      </c>
      <c r="L98" s="164" t="s">
        <v>133</v>
      </c>
      <c r="M98" s="179">
        <v>131555.72</v>
      </c>
      <c r="N98" s="209"/>
      <c r="O98" s="192">
        <v>51306.73</v>
      </c>
      <c r="P98" s="209"/>
      <c r="Q98" s="180">
        <v>80248.99</v>
      </c>
      <c r="R98" s="209"/>
      <c r="S98" s="180">
        <f t="shared" si="7"/>
        <v>35.986464972508685</v>
      </c>
      <c r="T98" s="182">
        <v>92.63</v>
      </c>
      <c r="U98" s="243">
        <v>44196</v>
      </c>
      <c r="V98" s="40"/>
    </row>
    <row r="99" spans="1:22" s="68" customFormat="1" ht="25.5" customHeight="1">
      <c r="A99" s="170">
        <v>24</v>
      </c>
      <c r="B99" s="206" t="s">
        <v>64</v>
      </c>
      <c r="C99" s="172" t="s">
        <v>47</v>
      </c>
      <c r="D99" s="173">
        <v>1983</v>
      </c>
      <c r="E99" s="173">
        <v>1983</v>
      </c>
      <c r="F99" s="174" t="s">
        <v>48</v>
      </c>
      <c r="G99" s="172">
        <v>4</v>
      </c>
      <c r="H99" s="258">
        <v>3655.7</v>
      </c>
      <c r="I99" s="258">
        <v>3321.2</v>
      </c>
      <c r="J99" s="232">
        <v>1120</v>
      </c>
      <c r="K99" s="177">
        <v>152</v>
      </c>
      <c r="L99" s="178" t="s">
        <v>79</v>
      </c>
      <c r="M99" s="179">
        <v>100938.22</v>
      </c>
      <c r="N99" s="209"/>
      <c r="O99" s="192">
        <v>39365.91</v>
      </c>
      <c r="P99" s="209"/>
      <c r="Q99" s="180">
        <v>61572.31</v>
      </c>
      <c r="R99" s="209"/>
      <c r="S99" s="210">
        <f t="shared" si="7"/>
        <v>27.611188007768693</v>
      </c>
      <c r="T99" s="182">
        <v>70.35</v>
      </c>
      <c r="U99" s="243">
        <v>44196</v>
      </c>
      <c r="V99" s="40"/>
    </row>
    <row r="100" spans="1:22" s="68" customFormat="1" ht="25.5" customHeight="1" thickBot="1">
      <c r="A100" s="183">
        <v>24</v>
      </c>
      <c r="B100" s="211" t="s">
        <v>64</v>
      </c>
      <c r="C100" s="119" t="s">
        <v>47</v>
      </c>
      <c r="D100" s="185">
        <v>1983</v>
      </c>
      <c r="E100" s="185">
        <v>1983</v>
      </c>
      <c r="F100" s="186" t="s">
        <v>48</v>
      </c>
      <c r="G100" s="119">
        <v>4</v>
      </c>
      <c r="H100" s="238">
        <v>3655.7</v>
      </c>
      <c r="I100" s="238">
        <v>3321.2</v>
      </c>
      <c r="J100" s="233">
        <v>1120</v>
      </c>
      <c r="K100" s="189">
        <v>152</v>
      </c>
      <c r="L100" s="190" t="s">
        <v>132</v>
      </c>
      <c r="M100" s="191">
        <v>134583.8</v>
      </c>
      <c r="N100" s="213"/>
      <c r="O100" s="192">
        <v>52487.68</v>
      </c>
      <c r="P100" s="213"/>
      <c r="Q100" s="192">
        <v>82096.12</v>
      </c>
      <c r="R100" s="213"/>
      <c r="S100" s="192">
        <f t="shared" si="7"/>
        <v>36.81478239461662</v>
      </c>
      <c r="T100" s="193">
        <v>93.8</v>
      </c>
      <c r="U100" s="243">
        <v>44196</v>
      </c>
      <c r="V100" s="40"/>
    </row>
    <row r="101" spans="1:21" s="68" customFormat="1" ht="25.5" customHeight="1" thickBot="1">
      <c r="A101" s="227"/>
      <c r="B101" s="47" t="s">
        <v>42</v>
      </c>
      <c r="C101" s="33" t="s">
        <v>19</v>
      </c>
      <c r="D101" s="33" t="s">
        <v>19</v>
      </c>
      <c r="E101" s="33" t="s">
        <v>19</v>
      </c>
      <c r="F101" s="33" t="s">
        <v>19</v>
      </c>
      <c r="G101" s="33" t="s">
        <v>19</v>
      </c>
      <c r="H101" s="36">
        <v>3655.7</v>
      </c>
      <c r="I101" s="36">
        <v>3321.2</v>
      </c>
      <c r="J101" s="36">
        <v>1120</v>
      </c>
      <c r="K101" s="44">
        <v>152</v>
      </c>
      <c r="L101" s="45" t="s">
        <v>19</v>
      </c>
      <c r="M101" s="37">
        <f aca="true" t="shared" si="9" ref="M101:R101">SUM(M96:M100)</f>
        <v>5847976.739999999</v>
      </c>
      <c r="N101" s="37">
        <f t="shared" si="9"/>
        <v>0</v>
      </c>
      <c r="O101" s="37">
        <f t="shared" si="9"/>
        <v>2280256.21</v>
      </c>
      <c r="P101" s="37">
        <f t="shared" si="9"/>
        <v>0</v>
      </c>
      <c r="Q101" s="37">
        <f t="shared" si="9"/>
        <v>3567720.5300000007</v>
      </c>
      <c r="R101" s="37">
        <f t="shared" si="9"/>
        <v>0</v>
      </c>
      <c r="S101" s="38" t="s">
        <v>19</v>
      </c>
      <c r="T101" s="39" t="s">
        <v>19</v>
      </c>
      <c r="U101" s="129" t="s">
        <v>19</v>
      </c>
    </row>
    <row r="102" spans="1:21" s="51" customFormat="1" ht="25.5" customHeight="1" thickBot="1">
      <c r="A102" s="156">
        <v>25</v>
      </c>
      <c r="B102" s="234" t="s">
        <v>124</v>
      </c>
      <c r="C102" s="158" t="s">
        <v>47</v>
      </c>
      <c r="D102" s="158">
        <v>1990</v>
      </c>
      <c r="E102" s="158">
        <v>1990</v>
      </c>
      <c r="F102" s="160" t="s">
        <v>63</v>
      </c>
      <c r="G102" s="158">
        <v>4</v>
      </c>
      <c r="H102" s="252">
        <v>1645.7</v>
      </c>
      <c r="I102" s="252">
        <v>1524.8</v>
      </c>
      <c r="J102" s="236">
        <v>560</v>
      </c>
      <c r="K102" s="163">
        <v>57</v>
      </c>
      <c r="L102" s="190" t="s">
        <v>132</v>
      </c>
      <c r="M102" s="165">
        <v>160494</v>
      </c>
      <c r="N102" s="237"/>
      <c r="O102" s="166">
        <v>105402.04</v>
      </c>
      <c r="P102" s="237"/>
      <c r="Q102" s="166">
        <f>M102-O102</f>
        <v>55091.96000000001</v>
      </c>
      <c r="R102" s="237"/>
      <c r="S102" s="166">
        <f>M102/H102</f>
        <v>97.52324238925685</v>
      </c>
      <c r="T102" s="168">
        <v>1394.81</v>
      </c>
      <c r="U102" s="257">
        <v>44196</v>
      </c>
    </row>
    <row r="103" spans="1:21" s="90" customFormat="1" ht="25.5" customHeight="1">
      <c r="A103" s="170">
        <v>25</v>
      </c>
      <c r="B103" s="206" t="s">
        <v>124</v>
      </c>
      <c r="C103" s="172" t="s">
        <v>47</v>
      </c>
      <c r="D103" s="172">
        <v>1990</v>
      </c>
      <c r="E103" s="172">
        <v>1990</v>
      </c>
      <c r="F103" s="174" t="s">
        <v>63</v>
      </c>
      <c r="G103" s="172">
        <v>4</v>
      </c>
      <c r="H103" s="264">
        <v>1645.7</v>
      </c>
      <c r="I103" s="264">
        <v>1524.8</v>
      </c>
      <c r="J103" s="232">
        <v>560</v>
      </c>
      <c r="K103" s="177">
        <v>57</v>
      </c>
      <c r="L103" s="164" t="s">
        <v>133</v>
      </c>
      <c r="M103" s="179">
        <v>156883</v>
      </c>
      <c r="N103" s="180"/>
      <c r="O103" s="180">
        <v>104087.02</v>
      </c>
      <c r="P103" s="180"/>
      <c r="Q103" s="180">
        <f>M103-O103</f>
        <v>52795.979999999996</v>
      </c>
      <c r="R103" s="180"/>
      <c r="S103" s="180">
        <f>M103/H103</f>
        <v>95.32903931457739</v>
      </c>
      <c r="T103" s="180">
        <v>436.38</v>
      </c>
      <c r="U103" s="257">
        <v>44196</v>
      </c>
    </row>
    <row r="104" spans="1:22" s="90" customFormat="1" ht="25.5" customHeight="1" thickBot="1">
      <c r="A104" s="265">
        <v>25</v>
      </c>
      <c r="B104" s="266" t="s">
        <v>124</v>
      </c>
      <c r="C104" s="267" t="s">
        <v>47</v>
      </c>
      <c r="D104" s="267">
        <v>1990</v>
      </c>
      <c r="E104" s="267">
        <v>1990</v>
      </c>
      <c r="F104" s="268" t="s">
        <v>63</v>
      </c>
      <c r="G104" s="267">
        <v>4</v>
      </c>
      <c r="H104" s="269">
        <v>1645.7</v>
      </c>
      <c r="I104" s="269">
        <v>1524.8</v>
      </c>
      <c r="J104" s="270">
        <v>560</v>
      </c>
      <c r="K104" s="271">
        <v>57</v>
      </c>
      <c r="L104" s="178" t="s">
        <v>140</v>
      </c>
      <c r="M104" s="272">
        <v>121547.22</v>
      </c>
      <c r="N104" s="210"/>
      <c r="O104" s="192">
        <v>47403.42</v>
      </c>
      <c r="P104" s="210"/>
      <c r="Q104" s="210">
        <f>M104-O104</f>
        <v>74143.8</v>
      </c>
      <c r="R104" s="210"/>
      <c r="S104" s="210">
        <f>M104/H104</f>
        <v>73.85745883210792</v>
      </c>
      <c r="T104" s="273">
        <v>158.54753964630942</v>
      </c>
      <c r="U104" s="257">
        <v>44196</v>
      </c>
      <c r="V104" s="40"/>
    </row>
    <row r="105" spans="1:21" s="51" customFormat="1" ht="25.5" customHeight="1" thickBot="1">
      <c r="A105" s="227"/>
      <c r="B105" s="47" t="s">
        <v>42</v>
      </c>
      <c r="C105" s="33" t="s">
        <v>19</v>
      </c>
      <c r="D105" s="33" t="s">
        <v>19</v>
      </c>
      <c r="E105" s="33" t="s">
        <v>19</v>
      </c>
      <c r="F105" s="33" t="s">
        <v>19</v>
      </c>
      <c r="G105" s="33" t="s">
        <v>19</v>
      </c>
      <c r="H105" s="36">
        <f>H102</f>
        <v>1645.7</v>
      </c>
      <c r="I105" s="36">
        <f>I102</f>
        <v>1524.8</v>
      </c>
      <c r="J105" s="36">
        <f>J102</f>
        <v>560</v>
      </c>
      <c r="K105" s="44">
        <f>K102</f>
        <v>57</v>
      </c>
      <c r="L105" s="45" t="s">
        <v>19</v>
      </c>
      <c r="M105" s="37">
        <f>SUM(M102:M104)</f>
        <v>438924.22</v>
      </c>
      <c r="N105" s="37">
        <v>0</v>
      </c>
      <c r="O105" s="37">
        <f>SUM(O102:O104)</f>
        <v>256892.47999999998</v>
      </c>
      <c r="P105" s="37">
        <f>SUM(P102:P104)</f>
        <v>0</v>
      </c>
      <c r="Q105" s="37">
        <f>SUM(Q102:Q104)</f>
        <v>182031.74</v>
      </c>
      <c r="R105" s="37">
        <f>SUM(R102:R104)</f>
        <v>0</v>
      </c>
      <c r="S105" s="38" t="s">
        <v>19</v>
      </c>
      <c r="T105" s="39" t="s">
        <v>19</v>
      </c>
      <c r="U105" s="129" t="s">
        <v>19</v>
      </c>
    </row>
    <row r="106" spans="1:22" s="68" customFormat="1" ht="25.5" customHeight="1">
      <c r="A106" s="170">
        <v>26</v>
      </c>
      <c r="B106" s="206" t="s">
        <v>65</v>
      </c>
      <c r="C106" s="172" t="s">
        <v>47</v>
      </c>
      <c r="D106" s="173">
        <v>1976</v>
      </c>
      <c r="E106" s="173">
        <v>1976</v>
      </c>
      <c r="F106" s="174" t="s">
        <v>114</v>
      </c>
      <c r="G106" s="172">
        <v>3</v>
      </c>
      <c r="H106" s="258">
        <v>1239.8</v>
      </c>
      <c r="I106" s="258">
        <v>1113.8</v>
      </c>
      <c r="J106" s="232">
        <v>509.9</v>
      </c>
      <c r="K106" s="177">
        <v>55</v>
      </c>
      <c r="L106" s="178" t="s">
        <v>79</v>
      </c>
      <c r="M106" s="179">
        <v>66181.16</v>
      </c>
      <c r="N106" s="209"/>
      <c r="O106" s="192">
        <v>25810.65</v>
      </c>
      <c r="P106" s="209"/>
      <c r="Q106" s="180">
        <v>40370.51</v>
      </c>
      <c r="R106" s="209"/>
      <c r="S106" s="167">
        <f t="shared" si="7"/>
        <v>53.38051298596548</v>
      </c>
      <c r="T106" s="182">
        <v>50.38</v>
      </c>
      <c r="U106" s="243">
        <v>44196</v>
      </c>
      <c r="V106" s="40"/>
    </row>
    <row r="107" spans="1:22" s="68" customFormat="1" ht="25.5" customHeight="1">
      <c r="A107" s="170">
        <v>26</v>
      </c>
      <c r="B107" s="206" t="s">
        <v>65</v>
      </c>
      <c r="C107" s="172" t="s">
        <v>47</v>
      </c>
      <c r="D107" s="173">
        <v>1976</v>
      </c>
      <c r="E107" s="173">
        <v>1976</v>
      </c>
      <c r="F107" s="174" t="s">
        <v>114</v>
      </c>
      <c r="G107" s="172">
        <v>3</v>
      </c>
      <c r="H107" s="258">
        <v>1239.8</v>
      </c>
      <c r="I107" s="258">
        <v>1113.8</v>
      </c>
      <c r="J107" s="232">
        <v>509.9</v>
      </c>
      <c r="K107" s="177">
        <v>55</v>
      </c>
      <c r="L107" s="178" t="s">
        <v>80</v>
      </c>
      <c r="M107" s="179">
        <v>66181.16</v>
      </c>
      <c r="N107" s="209"/>
      <c r="O107" s="192">
        <f>M107-Q107</f>
        <v>25810.65</v>
      </c>
      <c r="P107" s="209"/>
      <c r="Q107" s="180">
        <v>40370.51</v>
      </c>
      <c r="R107" s="209"/>
      <c r="S107" s="180">
        <f t="shared" si="7"/>
        <v>53.38051298596548</v>
      </c>
      <c r="T107" s="182">
        <v>50.38</v>
      </c>
      <c r="U107" s="243">
        <v>44196</v>
      </c>
      <c r="V107" s="40"/>
    </row>
    <row r="108" spans="1:22" s="68" customFormat="1" ht="25.5" customHeight="1" thickBot="1">
      <c r="A108" s="170">
        <v>26</v>
      </c>
      <c r="B108" s="206" t="s">
        <v>65</v>
      </c>
      <c r="C108" s="172" t="s">
        <v>47</v>
      </c>
      <c r="D108" s="173">
        <v>1976</v>
      </c>
      <c r="E108" s="173">
        <v>1976</v>
      </c>
      <c r="F108" s="174" t="s">
        <v>114</v>
      </c>
      <c r="G108" s="172">
        <v>3</v>
      </c>
      <c r="H108" s="258">
        <v>1239.8</v>
      </c>
      <c r="I108" s="258">
        <v>1113.8</v>
      </c>
      <c r="J108" s="232">
        <v>509.9</v>
      </c>
      <c r="K108" s="177">
        <v>55</v>
      </c>
      <c r="L108" s="190" t="s">
        <v>132</v>
      </c>
      <c r="M108" s="179">
        <v>88242.04000000001</v>
      </c>
      <c r="N108" s="209"/>
      <c r="O108" s="192">
        <f>M108-Q108</f>
        <v>34414.40000000001</v>
      </c>
      <c r="P108" s="209"/>
      <c r="Q108" s="180">
        <v>53827.64</v>
      </c>
      <c r="R108" s="209"/>
      <c r="S108" s="210">
        <f t="shared" si="7"/>
        <v>71.17441522826263</v>
      </c>
      <c r="T108" s="182">
        <v>67.17</v>
      </c>
      <c r="U108" s="243">
        <v>44196</v>
      </c>
      <c r="V108" s="40"/>
    </row>
    <row r="109" spans="1:22" s="68" customFormat="1" ht="25.5" customHeight="1">
      <c r="A109" s="170">
        <v>26</v>
      </c>
      <c r="B109" s="206" t="s">
        <v>65</v>
      </c>
      <c r="C109" s="172" t="s">
        <v>47</v>
      </c>
      <c r="D109" s="173">
        <v>1976</v>
      </c>
      <c r="E109" s="173">
        <v>1976</v>
      </c>
      <c r="F109" s="174" t="s">
        <v>114</v>
      </c>
      <c r="G109" s="172">
        <v>3</v>
      </c>
      <c r="H109" s="258">
        <v>1239.8</v>
      </c>
      <c r="I109" s="258">
        <v>1113.8</v>
      </c>
      <c r="J109" s="232">
        <v>509.9</v>
      </c>
      <c r="K109" s="177">
        <v>55</v>
      </c>
      <c r="L109" s="178" t="s">
        <v>50</v>
      </c>
      <c r="M109" s="191">
        <v>3584841</v>
      </c>
      <c r="N109" s="213"/>
      <c r="O109" s="192">
        <v>1398087.99</v>
      </c>
      <c r="P109" s="213"/>
      <c r="Q109" s="192">
        <v>2186753.01</v>
      </c>
      <c r="R109" s="213"/>
      <c r="S109" s="167">
        <f>M109/J109</f>
        <v>7030.47852520102</v>
      </c>
      <c r="T109" s="193">
        <v>7255.37</v>
      </c>
      <c r="U109" s="243">
        <v>44196</v>
      </c>
      <c r="V109" s="40"/>
    </row>
    <row r="110" spans="1:21" s="68" customFormat="1" ht="25.5" customHeight="1" thickBot="1">
      <c r="A110" s="170">
        <v>26</v>
      </c>
      <c r="B110" s="206" t="s">
        <v>65</v>
      </c>
      <c r="C110" s="172" t="s">
        <v>47</v>
      </c>
      <c r="D110" s="173">
        <v>1976</v>
      </c>
      <c r="E110" s="173">
        <v>1976</v>
      </c>
      <c r="F110" s="174" t="s">
        <v>114</v>
      </c>
      <c r="G110" s="172">
        <v>3</v>
      </c>
      <c r="H110" s="258">
        <v>1239.8</v>
      </c>
      <c r="I110" s="258">
        <v>1113.8</v>
      </c>
      <c r="J110" s="232">
        <v>509.9</v>
      </c>
      <c r="K110" s="177">
        <v>55</v>
      </c>
      <c r="L110" s="229" t="s">
        <v>49</v>
      </c>
      <c r="M110" s="191">
        <v>61172</v>
      </c>
      <c r="N110" s="213"/>
      <c r="O110" s="180">
        <v>23558.93</v>
      </c>
      <c r="P110" s="213"/>
      <c r="Q110" s="192">
        <f>M110-O110</f>
        <v>37613.07</v>
      </c>
      <c r="R110" s="213"/>
      <c r="S110" s="180">
        <f t="shared" si="7"/>
        <v>49.3402161638974</v>
      </c>
      <c r="T110" s="193">
        <v>35.27</v>
      </c>
      <c r="U110" s="243">
        <v>44196</v>
      </c>
    </row>
    <row r="111" spans="1:22" s="68" customFormat="1" ht="25.5" customHeight="1" thickBot="1">
      <c r="A111" s="183">
        <v>26</v>
      </c>
      <c r="B111" s="211" t="s">
        <v>65</v>
      </c>
      <c r="C111" s="119" t="s">
        <v>47</v>
      </c>
      <c r="D111" s="185">
        <v>1976</v>
      </c>
      <c r="E111" s="185">
        <v>1976</v>
      </c>
      <c r="F111" s="186" t="s">
        <v>114</v>
      </c>
      <c r="G111" s="119">
        <v>3</v>
      </c>
      <c r="H111" s="238">
        <v>1239.8</v>
      </c>
      <c r="I111" s="238">
        <v>1113.8</v>
      </c>
      <c r="J111" s="233">
        <v>509.9</v>
      </c>
      <c r="K111" s="189">
        <v>55</v>
      </c>
      <c r="L111" s="164" t="s">
        <v>133</v>
      </c>
      <c r="M111" s="191">
        <v>86256.62</v>
      </c>
      <c r="N111" s="213"/>
      <c r="O111" s="192">
        <v>33640.08</v>
      </c>
      <c r="P111" s="213"/>
      <c r="Q111" s="192">
        <v>52616.54</v>
      </c>
      <c r="R111" s="213"/>
      <c r="S111" s="192">
        <f t="shared" si="7"/>
        <v>69.57301177609291</v>
      </c>
      <c r="T111" s="193">
        <v>66.33</v>
      </c>
      <c r="U111" s="243">
        <v>44196</v>
      </c>
      <c r="V111" s="40"/>
    </row>
    <row r="112" spans="1:21" s="68" customFormat="1" ht="25.5" customHeight="1" thickBot="1">
      <c r="A112" s="31"/>
      <c r="B112" s="47" t="s">
        <v>42</v>
      </c>
      <c r="C112" s="33" t="s">
        <v>19</v>
      </c>
      <c r="D112" s="33" t="s">
        <v>19</v>
      </c>
      <c r="E112" s="33" t="s">
        <v>19</v>
      </c>
      <c r="F112" s="33" t="s">
        <v>19</v>
      </c>
      <c r="G112" s="33" t="s">
        <v>19</v>
      </c>
      <c r="H112" s="36">
        <v>1239.8</v>
      </c>
      <c r="I112" s="36">
        <v>1113.8</v>
      </c>
      <c r="J112" s="36">
        <v>509.9</v>
      </c>
      <c r="K112" s="44">
        <v>55</v>
      </c>
      <c r="L112" s="45" t="s">
        <v>19</v>
      </c>
      <c r="M112" s="37">
        <f>SUM(M106:M111)</f>
        <v>3952873.98</v>
      </c>
      <c r="N112" s="37">
        <f>SUM(N102:N107)</f>
        <v>0</v>
      </c>
      <c r="O112" s="37">
        <f>SUM(O106:O111)</f>
        <v>1541322.7</v>
      </c>
      <c r="P112" s="37">
        <f>SUM(P102:P107)</f>
        <v>0</v>
      </c>
      <c r="Q112" s="37">
        <f>SUM(Q106:Q111)</f>
        <v>2411551.28</v>
      </c>
      <c r="R112" s="37">
        <f>SUM(R102:R107)</f>
        <v>0</v>
      </c>
      <c r="S112" s="38" t="s">
        <v>19</v>
      </c>
      <c r="T112" s="39" t="s">
        <v>19</v>
      </c>
      <c r="U112" s="129" t="s">
        <v>19</v>
      </c>
    </row>
    <row r="113" spans="1:22" s="68" customFormat="1" ht="25.5" customHeight="1" thickBot="1">
      <c r="A113" s="217">
        <v>27</v>
      </c>
      <c r="B113" s="218" t="s">
        <v>74</v>
      </c>
      <c r="C113" s="219" t="s">
        <v>47</v>
      </c>
      <c r="D113" s="220">
        <v>1988</v>
      </c>
      <c r="E113" s="220">
        <v>1988</v>
      </c>
      <c r="F113" s="221" t="s">
        <v>48</v>
      </c>
      <c r="G113" s="219">
        <v>4</v>
      </c>
      <c r="H113" s="274">
        <v>2591.5</v>
      </c>
      <c r="I113" s="274">
        <v>2142.3</v>
      </c>
      <c r="J113" s="223">
        <v>1220</v>
      </c>
      <c r="K113" s="224">
        <v>108</v>
      </c>
      <c r="L113" s="229" t="s">
        <v>49</v>
      </c>
      <c r="M113" s="225">
        <v>67032.9</v>
      </c>
      <c r="N113" s="46"/>
      <c r="O113" s="192">
        <v>26142.83</v>
      </c>
      <c r="P113" s="46"/>
      <c r="Q113" s="167">
        <v>40890.07</v>
      </c>
      <c r="R113" s="46"/>
      <c r="S113" s="167">
        <f t="shared" si="7"/>
        <v>25.86644800308701</v>
      </c>
      <c r="T113" s="226">
        <v>49.25</v>
      </c>
      <c r="U113" s="257">
        <v>44196</v>
      </c>
      <c r="V113" s="40"/>
    </row>
    <row r="114" spans="1:21" s="68" customFormat="1" ht="25.5" customHeight="1" thickBot="1">
      <c r="A114" s="31"/>
      <c r="B114" s="47" t="s">
        <v>42</v>
      </c>
      <c r="C114" s="33" t="s">
        <v>19</v>
      </c>
      <c r="D114" s="33" t="s">
        <v>19</v>
      </c>
      <c r="E114" s="33" t="s">
        <v>19</v>
      </c>
      <c r="F114" s="33" t="s">
        <v>19</v>
      </c>
      <c r="G114" s="33" t="s">
        <v>19</v>
      </c>
      <c r="H114" s="36">
        <f>H113</f>
        <v>2591.5</v>
      </c>
      <c r="I114" s="36">
        <f>I113</f>
        <v>2142.3</v>
      </c>
      <c r="J114" s="36">
        <f>J113</f>
        <v>1220</v>
      </c>
      <c r="K114" s="48">
        <f>K113</f>
        <v>108</v>
      </c>
      <c r="L114" s="45" t="s">
        <v>19</v>
      </c>
      <c r="M114" s="37">
        <f aca="true" t="shared" si="10" ref="M114:R114">M113</f>
        <v>67032.9</v>
      </c>
      <c r="N114" s="37">
        <f t="shared" si="10"/>
        <v>0</v>
      </c>
      <c r="O114" s="37">
        <f t="shared" si="10"/>
        <v>26142.83</v>
      </c>
      <c r="P114" s="37">
        <f t="shared" si="10"/>
        <v>0</v>
      </c>
      <c r="Q114" s="37">
        <f t="shared" si="10"/>
        <v>40890.07</v>
      </c>
      <c r="R114" s="37">
        <f t="shared" si="10"/>
        <v>0</v>
      </c>
      <c r="S114" s="244">
        <f t="shared" si="7"/>
        <v>25.86644800308701</v>
      </c>
      <c r="T114" s="39" t="s">
        <v>19</v>
      </c>
      <c r="U114" s="129" t="s">
        <v>19</v>
      </c>
    </row>
    <row r="115" spans="1:24" s="68" customFormat="1" ht="27.75" customHeight="1" thickBot="1">
      <c r="A115" s="217">
        <v>28</v>
      </c>
      <c r="B115" s="218" t="s">
        <v>60</v>
      </c>
      <c r="C115" s="219" t="s">
        <v>47</v>
      </c>
      <c r="D115" s="220">
        <v>1983</v>
      </c>
      <c r="E115" s="220">
        <v>1983</v>
      </c>
      <c r="F115" s="221" t="s">
        <v>53</v>
      </c>
      <c r="G115" s="219">
        <v>5</v>
      </c>
      <c r="H115" s="275">
        <v>4743.7</v>
      </c>
      <c r="I115" s="275">
        <v>4229.5</v>
      </c>
      <c r="J115" s="223">
        <v>1131.48</v>
      </c>
      <c r="K115" s="224">
        <v>165</v>
      </c>
      <c r="L115" s="276" t="s">
        <v>50</v>
      </c>
      <c r="M115" s="225">
        <v>5434072</v>
      </c>
      <c r="N115" s="46"/>
      <c r="O115" s="167">
        <v>1471403</v>
      </c>
      <c r="P115" s="46"/>
      <c r="Q115" s="167">
        <f>M115-O115</f>
        <v>3962669</v>
      </c>
      <c r="R115" s="46"/>
      <c r="S115" s="167">
        <f>M115/J115</f>
        <v>4802.623113090819</v>
      </c>
      <c r="T115" s="226">
        <v>4349.58</v>
      </c>
      <c r="U115" s="243">
        <v>44196</v>
      </c>
      <c r="W115" s="70"/>
      <c r="X115" s="70"/>
    </row>
    <row r="116" spans="1:21" s="68" customFormat="1" ht="25.5" customHeight="1" thickBot="1">
      <c r="A116" s="31"/>
      <c r="B116" s="47" t="s">
        <v>42</v>
      </c>
      <c r="C116" s="33" t="s">
        <v>19</v>
      </c>
      <c r="D116" s="33" t="s">
        <v>19</v>
      </c>
      <c r="E116" s="33" t="s">
        <v>19</v>
      </c>
      <c r="F116" s="33" t="s">
        <v>19</v>
      </c>
      <c r="G116" s="33" t="s">
        <v>19</v>
      </c>
      <c r="H116" s="36">
        <v>4743.7</v>
      </c>
      <c r="I116" s="36">
        <v>4229.5</v>
      </c>
      <c r="J116" s="36">
        <v>1131.48</v>
      </c>
      <c r="K116" s="44">
        <v>165</v>
      </c>
      <c r="L116" s="45" t="s">
        <v>19</v>
      </c>
      <c r="M116" s="37">
        <f>SUM(M115:M115)</f>
        <v>5434072</v>
      </c>
      <c r="N116" s="37">
        <f>SUM(N115)</f>
        <v>0</v>
      </c>
      <c r="O116" s="37">
        <f>SUM(O115:O115)</f>
        <v>1471403</v>
      </c>
      <c r="P116" s="37">
        <f>SUM(P115)</f>
        <v>0</v>
      </c>
      <c r="Q116" s="37">
        <f>SUM(Q115:Q115)</f>
        <v>3962669</v>
      </c>
      <c r="R116" s="37">
        <f>SUM(R115)</f>
        <v>0</v>
      </c>
      <c r="S116" s="38" t="s">
        <v>19</v>
      </c>
      <c r="T116" s="39" t="s">
        <v>19</v>
      </c>
      <c r="U116" s="129" t="s">
        <v>19</v>
      </c>
    </row>
    <row r="117" spans="1:21" s="68" customFormat="1" ht="25.5" customHeight="1" thickBot="1">
      <c r="A117" s="156">
        <v>29</v>
      </c>
      <c r="B117" s="234" t="s">
        <v>77</v>
      </c>
      <c r="C117" s="158" t="s">
        <v>47</v>
      </c>
      <c r="D117" s="159">
        <v>1991</v>
      </c>
      <c r="E117" s="159">
        <v>1991</v>
      </c>
      <c r="F117" s="160" t="s">
        <v>53</v>
      </c>
      <c r="G117" s="158">
        <v>5</v>
      </c>
      <c r="H117" s="235">
        <v>7042.2</v>
      </c>
      <c r="I117" s="235">
        <v>4290.8</v>
      </c>
      <c r="J117" s="236">
        <v>1615</v>
      </c>
      <c r="K117" s="163">
        <v>192</v>
      </c>
      <c r="L117" s="242" t="s">
        <v>49</v>
      </c>
      <c r="M117" s="165">
        <v>137347</v>
      </c>
      <c r="N117" s="237"/>
      <c r="O117" s="166">
        <v>52895.92</v>
      </c>
      <c r="P117" s="237"/>
      <c r="Q117" s="166">
        <f>M117-O117</f>
        <v>84451.08</v>
      </c>
      <c r="R117" s="237"/>
      <c r="S117" s="167">
        <f t="shared" si="7"/>
        <v>19.50342222600892</v>
      </c>
      <c r="T117" s="168">
        <v>29.64</v>
      </c>
      <c r="U117" s="243">
        <v>44196</v>
      </c>
    </row>
    <row r="118" spans="1:22" s="68" customFormat="1" ht="25.5" customHeight="1" thickBot="1">
      <c r="A118" s="183">
        <v>29</v>
      </c>
      <c r="B118" s="277" t="s">
        <v>77</v>
      </c>
      <c r="C118" s="119" t="s">
        <v>47</v>
      </c>
      <c r="D118" s="185">
        <v>1991</v>
      </c>
      <c r="E118" s="185">
        <v>1991</v>
      </c>
      <c r="F118" s="186" t="s">
        <v>53</v>
      </c>
      <c r="G118" s="119">
        <v>5</v>
      </c>
      <c r="H118" s="238">
        <v>7042.2</v>
      </c>
      <c r="I118" s="238">
        <v>4290.8</v>
      </c>
      <c r="J118" s="233">
        <v>1615</v>
      </c>
      <c r="K118" s="189">
        <v>192</v>
      </c>
      <c r="L118" s="190" t="s">
        <v>50</v>
      </c>
      <c r="M118" s="191">
        <v>7141972</v>
      </c>
      <c r="N118" s="213"/>
      <c r="O118" s="192">
        <v>2785369.08</v>
      </c>
      <c r="P118" s="213"/>
      <c r="Q118" s="192">
        <f>M118-O118</f>
        <v>4356602.92</v>
      </c>
      <c r="R118" s="213"/>
      <c r="S118" s="167">
        <f>M118/J118</f>
        <v>4422.273684210526</v>
      </c>
      <c r="T118" s="193">
        <v>4349.58</v>
      </c>
      <c r="U118" s="261">
        <v>44196</v>
      </c>
      <c r="V118" s="40"/>
    </row>
    <row r="119" spans="1:21" s="68" customFormat="1" ht="25.5" customHeight="1" thickBot="1">
      <c r="A119" s="31"/>
      <c r="B119" s="47" t="s">
        <v>42</v>
      </c>
      <c r="C119" s="33" t="s">
        <v>19</v>
      </c>
      <c r="D119" s="33" t="s">
        <v>19</v>
      </c>
      <c r="E119" s="33" t="s">
        <v>19</v>
      </c>
      <c r="F119" s="33" t="s">
        <v>19</v>
      </c>
      <c r="G119" s="33" t="s">
        <v>19</v>
      </c>
      <c r="H119" s="36">
        <v>7042.2</v>
      </c>
      <c r="I119" s="36">
        <v>4290.8</v>
      </c>
      <c r="J119" s="36">
        <v>1615</v>
      </c>
      <c r="K119" s="44">
        <v>192</v>
      </c>
      <c r="L119" s="45" t="s">
        <v>19</v>
      </c>
      <c r="M119" s="37">
        <f aca="true" t="shared" si="11" ref="M119:R119">SUM(M117:M118)</f>
        <v>7279319</v>
      </c>
      <c r="N119" s="37">
        <f t="shared" si="11"/>
        <v>0</v>
      </c>
      <c r="O119" s="37">
        <f t="shared" si="11"/>
        <v>2838265</v>
      </c>
      <c r="P119" s="37">
        <f t="shared" si="11"/>
        <v>0</v>
      </c>
      <c r="Q119" s="37">
        <f t="shared" si="11"/>
        <v>4441054</v>
      </c>
      <c r="R119" s="37">
        <f t="shared" si="11"/>
        <v>0</v>
      </c>
      <c r="S119" s="38" t="s">
        <v>19</v>
      </c>
      <c r="T119" s="39" t="s">
        <v>19</v>
      </c>
      <c r="U119" s="30" t="s">
        <v>19</v>
      </c>
    </row>
    <row r="120" spans="1:21" s="68" customFormat="1" ht="25.5" customHeight="1" thickBot="1">
      <c r="A120" s="278" t="s">
        <v>68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80"/>
    </row>
    <row r="121" spans="1:25" s="68" customFormat="1" ht="50.25" customHeight="1" thickBot="1">
      <c r="A121" s="31"/>
      <c r="B121" s="32" t="s">
        <v>83</v>
      </c>
      <c r="C121" s="33" t="s">
        <v>19</v>
      </c>
      <c r="D121" s="33" t="s">
        <v>19</v>
      </c>
      <c r="E121" s="33" t="s">
        <v>19</v>
      </c>
      <c r="F121" s="33" t="s">
        <v>19</v>
      </c>
      <c r="G121" s="33" t="s">
        <v>19</v>
      </c>
      <c r="H121" s="34">
        <f>H125+H127+H129+H140+H143+H145+H147+H149+H151+H153+H156+H160+H165+H167+H170+H173+H176+H178+H180+H185+H189+H192+H196+H201+H203+H205+H208+H210+H213+H224+H227+H230+H240+H247+H250+H253+H255</f>
        <v>127804.1</v>
      </c>
      <c r="I121" s="34">
        <f>I125+I127+I129+I140+I143+I145+I147+I149+I151+I153+I156+I160+I165+I167+I170+I173+I176+I178+I180+I185+I189+I192+I196+I201+I203+I205+I208+I210+I213+I224+I227+I230+I240+I247+I250+I253+I255</f>
        <v>109688.39999999998</v>
      </c>
      <c r="J121" s="34">
        <f>J125+J127+J129+J140+J143+J145+J147+J149+J151+J153+J156+J160+J165+J167+J170+J173+J176+J178+J180+J185+J189+J192+J196+J201+J203+J205+J208+J210+J213+J224+J227+J230+J240+J247+J250+J253+J255</f>
        <v>39251.920000000006</v>
      </c>
      <c r="K121" s="35">
        <f>K125+K127+K129+K140+K143+K145+K147+K149+K151+K153+K156+K160+K165+K167+K170+K173+K176+K178+K180+K185+K189+K192+K196+K201+K203+K205+K208+K210+K213+K224+K227+K230+K240+K247+K250+K253+K255</f>
        <v>4521</v>
      </c>
      <c r="L121" s="36" t="s">
        <v>19</v>
      </c>
      <c r="M121" s="37">
        <f aca="true" t="shared" si="12" ref="M121:R121">M125+M127+M129+M140+M143+M145+M147+M149+M151+M153+M156+M160+M165+M167+M170+M173+M176+M178+M180+M185+M189+M192+M196+M201+M203+M205+M208+M210+M213+M224+M227+M240+M247+M250+M253+M230+M255</f>
        <v>223427998.56999996</v>
      </c>
      <c r="N121" s="37">
        <f t="shared" si="12"/>
        <v>0</v>
      </c>
      <c r="O121" s="37">
        <f t="shared" si="12"/>
        <v>25778652.89</v>
      </c>
      <c r="P121" s="37">
        <f t="shared" si="12"/>
        <v>0</v>
      </c>
      <c r="Q121" s="37">
        <f t="shared" si="12"/>
        <v>185811883.12</v>
      </c>
      <c r="R121" s="37">
        <f t="shared" si="12"/>
        <v>11837462.56</v>
      </c>
      <c r="S121" s="38" t="s">
        <v>19</v>
      </c>
      <c r="T121" s="39" t="s">
        <v>19</v>
      </c>
      <c r="U121" s="30" t="s">
        <v>19</v>
      </c>
      <c r="V121" s="70"/>
      <c r="W121" s="70"/>
      <c r="X121" s="70"/>
      <c r="Y121" s="70"/>
    </row>
    <row r="122" spans="1:27" s="68" customFormat="1" ht="25.5" customHeight="1">
      <c r="A122" s="195" t="s">
        <v>40</v>
      </c>
      <c r="B122" s="259" t="s">
        <v>121</v>
      </c>
      <c r="C122" s="197" t="s">
        <v>47</v>
      </c>
      <c r="D122" s="198">
        <v>1982</v>
      </c>
      <c r="E122" s="198">
        <v>1982</v>
      </c>
      <c r="F122" s="199" t="s">
        <v>48</v>
      </c>
      <c r="G122" s="197">
        <v>4</v>
      </c>
      <c r="H122" s="175">
        <v>6615.4</v>
      </c>
      <c r="I122" s="175">
        <v>5942.1</v>
      </c>
      <c r="J122" s="201">
        <v>1070</v>
      </c>
      <c r="K122" s="202">
        <v>228</v>
      </c>
      <c r="L122" s="178" t="s">
        <v>57</v>
      </c>
      <c r="M122" s="230">
        <v>4983339.6</v>
      </c>
      <c r="N122" s="181"/>
      <c r="O122" s="181">
        <v>807416.41</v>
      </c>
      <c r="P122" s="181"/>
      <c r="Q122" s="181">
        <f>M122-O122-R122</f>
        <v>3586118.4899999993</v>
      </c>
      <c r="R122" s="181">
        <v>589804.7</v>
      </c>
      <c r="S122" s="210">
        <f>M122/H122</f>
        <v>753.293769084258</v>
      </c>
      <c r="T122" s="205">
        <v>1253.69</v>
      </c>
      <c r="U122" s="281">
        <v>44561</v>
      </c>
      <c r="V122" s="40"/>
      <c r="W122" s="40"/>
      <c r="Y122" s="40"/>
      <c r="Z122" s="70"/>
      <c r="AA122" s="70"/>
    </row>
    <row r="123" spans="1:25" s="68" customFormat="1" ht="25.5" customHeight="1">
      <c r="A123" s="170">
        <v>1</v>
      </c>
      <c r="B123" s="171" t="s">
        <v>121</v>
      </c>
      <c r="C123" s="172" t="s">
        <v>47</v>
      </c>
      <c r="D123" s="173">
        <v>1982</v>
      </c>
      <c r="E123" s="173">
        <v>1982</v>
      </c>
      <c r="F123" s="174" t="s">
        <v>48</v>
      </c>
      <c r="G123" s="172">
        <v>4</v>
      </c>
      <c r="H123" s="175">
        <v>6615.4</v>
      </c>
      <c r="I123" s="175">
        <v>5942.1</v>
      </c>
      <c r="J123" s="176">
        <v>1070</v>
      </c>
      <c r="K123" s="177">
        <v>228</v>
      </c>
      <c r="L123" s="178" t="s">
        <v>81</v>
      </c>
      <c r="M123" s="179">
        <v>3393174</v>
      </c>
      <c r="N123" s="180"/>
      <c r="O123" s="180">
        <v>618560.2400000001</v>
      </c>
      <c r="P123" s="180"/>
      <c r="Q123" s="181">
        <f>M123-O123-R123</f>
        <v>2774613.76</v>
      </c>
      <c r="R123" s="180"/>
      <c r="S123" s="180">
        <f aca="true" t="shared" si="13" ref="S123:S172">M123/H123</f>
        <v>512.9204583245156</v>
      </c>
      <c r="T123" s="182">
        <v>622.56</v>
      </c>
      <c r="U123" s="257">
        <v>44561</v>
      </c>
      <c r="V123" s="40"/>
      <c r="W123" s="40"/>
      <c r="Y123" s="40"/>
    </row>
    <row r="124" spans="1:25" s="68" customFormat="1" ht="25.5" customHeight="1" thickBot="1">
      <c r="A124" s="183">
        <v>1</v>
      </c>
      <c r="B124" s="184" t="s">
        <v>121</v>
      </c>
      <c r="C124" s="119" t="s">
        <v>47</v>
      </c>
      <c r="D124" s="185">
        <v>1982</v>
      </c>
      <c r="E124" s="185">
        <v>1982</v>
      </c>
      <c r="F124" s="186" t="s">
        <v>48</v>
      </c>
      <c r="G124" s="119">
        <v>4</v>
      </c>
      <c r="H124" s="175">
        <v>6615.4</v>
      </c>
      <c r="I124" s="175">
        <v>5942.1</v>
      </c>
      <c r="J124" s="188">
        <v>1070</v>
      </c>
      <c r="K124" s="189">
        <v>228</v>
      </c>
      <c r="L124" s="190" t="s">
        <v>82</v>
      </c>
      <c r="M124" s="191">
        <v>7746997.2</v>
      </c>
      <c r="N124" s="192"/>
      <c r="O124" s="180">
        <v>495795.11</v>
      </c>
      <c r="P124" s="192"/>
      <c r="Q124" s="181">
        <f>M124-O124-R124</f>
        <v>7251202.09</v>
      </c>
      <c r="R124" s="192"/>
      <c r="S124" s="210">
        <f t="shared" si="13"/>
        <v>1171.0549928953656</v>
      </c>
      <c r="T124" s="193">
        <v>769.83</v>
      </c>
      <c r="U124" s="282">
        <v>44561</v>
      </c>
      <c r="V124" s="40"/>
      <c r="W124" s="40"/>
      <c r="Y124" s="40"/>
    </row>
    <row r="125" spans="1:25" s="68" customFormat="1" ht="25.5" customHeight="1" thickBot="1">
      <c r="A125" s="31"/>
      <c r="B125" s="47" t="s">
        <v>42</v>
      </c>
      <c r="C125" s="33" t="s">
        <v>19</v>
      </c>
      <c r="D125" s="33" t="s">
        <v>19</v>
      </c>
      <c r="E125" s="33" t="s">
        <v>19</v>
      </c>
      <c r="F125" s="33" t="s">
        <v>19</v>
      </c>
      <c r="G125" s="33" t="s">
        <v>19</v>
      </c>
      <c r="H125" s="36">
        <v>3256.1</v>
      </c>
      <c r="I125" s="36">
        <v>2817.4</v>
      </c>
      <c r="J125" s="36">
        <v>1070</v>
      </c>
      <c r="K125" s="44">
        <f>K124</f>
        <v>228</v>
      </c>
      <c r="L125" s="45" t="s">
        <v>19</v>
      </c>
      <c r="M125" s="37">
        <f aca="true" t="shared" si="14" ref="M125:R125">SUM(M122:M124)</f>
        <v>16123510.8</v>
      </c>
      <c r="N125" s="283">
        <f t="shared" si="14"/>
        <v>0</v>
      </c>
      <c r="O125" s="37">
        <f t="shared" si="14"/>
        <v>1921771.7600000002</v>
      </c>
      <c r="P125" s="37">
        <f t="shared" si="14"/>
        <v>0</v>
      </c>
      <c r="Q125" s="37">
        <f t="shared" si="14"/>
        <v>13611934.34</v>
      </c>
      <c r="R125" s="37">
        <f t="shared" si="14"/>
        <v>589804.7</v>
      </c>
      <c r="S125" s="38" t="s">
        <v>19</v>
      </c>
      <c r="T125" s="39" t="s">
        <v>19</v>
      </c>
      <c r="U125" s="30" t="s">
        <v>19</v>
      </c>
      <c r="V125" s="40"/>
      <c r="W125" s="40"/>
      <c r="Y125" s="40"/>
    </row>
    <row r="126" spans="1:25" s="68" customFormat="1" ht="25.5" customHeight="1" thickBot="1">
      <c r="A126" s="265">
        <v>2</v>
      </c>
      <c r="B126" s="284" t="s">
        <v>51</v>
      </c>
      <c r="C126" s="267" t="s">
        <v>47</v>
      </c>
      <c r="D126" s="285">
        <v>1986</v>
      </c>
      <c r="E126" s="285">
        <v>1986</v>
      </c>
      <c r="F126" s="268" t="s">
        <v>48</v>
      </c>
      <c r="G126" s="267">
        <v>4</v>
      </c>
      <c r="H126" s="187">
        <v>3256.1</v>
      </c>
      <c r="I126" s="187">
        <v>2817.4</v>
      </c>
      <c r="J126" s="286">
        <v>1070</v>
      </c>
      <c r="K126" s="271">
        <v>113</v>
      </c>
      <c r="L126" s="190" t="s">
        <v>82</v>
      </c>
      <c r="M126" s="272">
        <v>2242412</v>
      </c>
      <c r="N126" s="210"/>
      <c r="O126" s="180">
        <v>218410.93</v>
      </c>
      <c r="P126" s="210"/>
      <c r="Q126" s="181">
        <f>M126-O126</f>
        <v>2024001.07</v>
      </c>
      <c r="R126" s="210"/>
      <c r="S126" s="210">
        <f>M126/H126</f>
        <v>688.6803230859003</v>
      </c>
      <c r="T126" s="273">
        <v>769.83</v>
      </c>
      <c r="U126" s="287">
        <v>44561</v>
      </c>
      <c r="V126" s="40"/>
      <c r="W126" s="40"/>
      <c r="Y126" s="40"/>
    </row>
    <row r="127" spans="1:25" s="68" customFormat="1" ht="25.5" customHeight="1" thickBot="1">
      <c r="A127" s="31"/>
      <c r="B127" s="42" t="s">
        <v>42</v>
      </c>
      <c r="C127" s="33" t="s">
        <v>19</v>
      </c>
      <c r="D127" s="33" t="s">
        <v>19</v>
      </c>
      <c r="E127" s="33" t="s">
        <v>19</v>
      </c>
      <c r="F127" s="33" t="s">
        <v>19</v>
      </c>
      <c r="G127" s="33" t="s">
        <v>19</v>
      </c>
      <c r="H127" s="36">
        <v>3256.1</v>
      </c>
      <c r="I127" s="36">
        <v>2817.4</v>
      </c>
      <c r="J127" s="36">
        <v>1070</v>
      </c>
      <c r="K127" s="44">
        <v>113</v>
      </c>
      <c r="L127" s="45" t="s">
        <v>19</v>
      </c>
      <c r="M127" s="37">
        <f aca="true" t="shared" si="15" ref="M127:R127">M126</f>
        <v>2242412</v>
      </c>
      <c r="N127" s="37">
        <f t="shared" si="15"/>
        <v>0</v>
      </c>
      <c r="O127" s="37">
        <f t="shared" si="15"/>
        <v>218410.93</v>
      </c>
      <c r="P127" s="37">
        <f t="shared" si="15"/>
        <v>0</v>
      </c>
      <c r="Q127" s="37">
        <f t="shared" si="15"/>
        <v>2024001.07</v>
      </c>
      <c r="R127" s="37">
        <f t="shared" si="15"/>
        <v>0</v>
      </c>
      <c r="S127" s="38" t="s">
        <v>19</v>
      </c>
      <c r="T127" s="39" t="s">
        <v>19</v>
      </c>
      <c r="U127" s="30" t="s">
        <v>19</v>
      </c>
      <c r="V127" s="40"/>
      <c r="W127" s="40"/>
      <c r="Y127" s="40"/>
    </row>
    <row r="128" spans="1:25" s="68" customFormat="1" ht="25.5" customHeight="1" thickBot="1">
      <c r="A128" s="265">
        <v>3</v>
      </c>
      <c r="B128" s="266" t="s">
        <v>84</v>
      </c>
      <c r="C128" s="267" t="s">
        <v>47</v>
      </c>
      <c r="D128" s="285">
        <v>1988</v>
      </c>
      <c r="E128" s="285">
        <v>1988</v>
      </c>
      <c r="F128" s="268" t="s">
        <v>48</v>
      </c>
      <c r="G128" s="267">
        <v>4</v>
      </c>
      <c r="H128" s="288">
        <v>4502.7</v>
      </c>
      <c r="I128" s="288">
        <v>3807.4</v>
      </c>
      <c r="J128" s="270">
        <v>1279.48</v>
      </c>
      <c r="K128" s="271">
        <v>128</v>
      </c>
      <c r="L128" s="190" t="s">
        <v>82</v>
      </c>
      <c r="M128" s="272">
        <v>2045772</v>
      </c>
      <c r="N128" s="289"/>
      <c r="O128" s="210">
        <v>968784.53</v>
      </c>
      <c r="P128" s="210"/>
      <c r="Q128" s="210">
        <f>M128-O128</f>
        <v>1076987.47</v>
      </c>
      <c r="R128" s="289"/>
      <c r="S128" s="210">
        <f t="shared" si="13"/>
        <v>454.34339396362185</v>
      </c>
      <c r="T128" s="273">
        <v>769.83</v>
      </c>
      <c r="U128" s="287">
        <v>44561</v>
      </c>
      <c r="V128" s="40"/>
      <c r="W128" s="40"/>
      <c r="Y128" s="40"/>
    </row>
    <row r="129" spans="1:25" s="68" customFormat="1" ht="25.5" customHeight="1" thickBot="1">
      <c r="A129" s="31"/>
      <c r="B129" s="47" t="s">
        <v>42</v>
      </c>
      <c r="C129" s="33" t="s">
        <v>19</v>
      </c>
      <c r="D129" s="33" t="s">
        <v>19</v>
      </c>
      <c r="E129" s="33" t="s">
        <v>19</v>
      </c>
      <c r="F129" s="33" t="s">
        <v>19</v>
      </c>
      <c r="G129" s="33" t="s">
        <v>19</v>
      </c>
      <c r="H129" s="36">
        <v>4502.7</v>
      </c>
      <c r="I129" s="36">
        <v>3807.4</v>
      </c>
      <c r="J129" s="36">
        <v>1279.48</v>
      </c>
      <c r="K129" s="44">
        <v>128</v>
      </c>
      <c r="L129" s="45" t="s">
        <v>19</v>
      </c>
      <c r="M129" s="37">
        <f>SUM(M128:M128)</f>
        <v>2045772</v>
      </c>
      <c r="N129" s="37">
        <v>0</v>
      </c>
      <c r="O129" s="37">
        <f>O128</f>
        <v>968784.53</v>
      </c>
      <c r="P129" s="37"/>
      <c r="Q129" s="37">
        <f>Q128</f>
        <v>1076987.47</v>
      </c>
      <c r="R129" s="37">
        <v>0</v>
      </c>
      <c r="S129" s="38" t="s">
        <v>19</v>
      </c>
      <c r="T129" s="39" t="s">
        <v>19</v>
      </c>
      <c r="U129" s="30" t="s">
        <v>19</v>
      </c>
      <c r="V129" s="40"/>
      <c r="W129" s="40"/>
      <c r="Y129" s="40"/>
    </row>
    <row r="130" spans="1:25" s="68" customFormat="1" ht="25.5" customHeight="1">
      <c r="A130" s="265">
        <v>4</v>
      </c>
      <c r="B130" s="266" t="s">
        <v>85</v>
      </c>
      <c r="C130" s="267" t="s">
        <v>47</v>
      </c>
      <c r="D130" s="267">
        <v>1980</v>
      </c>
      <c r="E130" s="267">
        <v>1980</v>
      </c>
      <c r="F130" s="268" t="s">
        <v>48</v>
      </c>
      <c r="G130" s="267">
        <v>4</v>
      </c>
      <c r="H130" s="290">
        <v>3129.8</v>
      </c>
      <c r="I130" s="290">
        <v>2714.8</v>
      </c>
      <c r="J130" s="270">
        <v>1124</v>
      </c>
      <c r="K130" s="271">
        <v>100</v>
      </c>
      <c r="L130" s="164" t="s">
        <v>133</v>
      </c>
      <c r="M130" s="272">
        <v>172406.63</v>
      </c>
      <c r="N130" s="210"/>
      <c r="O130" s="210">
        <v>33833.39</v>
      </c>
      <c r="P130" s="210"/>
      <c r="Q130" s="166">
        <f>M130-O130</f>
        <v>138573.24</v>
      </c>
      <c r="R130" s="210"/>
      <c r="S130" s="210">
        <f>M130/H130</f>
        <v>55.0855102562464</v>
      </c>
      <c r="T130" s="273">
        <v>126.02</v>
      </c>
      <c r="U130" s="281">
        <v>44561</v>
      </c>
      <c r="V130" s="40"/>
      <c r="W130" s="40"/>
      <c r="Y130" s="40"/>
    </row>
    <row r="131" spans="1:25" s="68" customFormat="1" ht="25.5" customHeight="1">
      <c r="A131" s="170">
        <v>4</v>
      </c>
      <c r="B131" s="206" t="s">
        <v>85</v>
      </c>
      <c r="C131" s="172" t="s">
        <v>47</v>
      </c>
      <c r="D131" s="172">
        <v>1980</v>
      </c>
      <c r="E131" s="172">
        <v>1980</v>
      </c>
      <c r="F131" s="174" t="s">
        <v>48</v>
      </c>
      <c r="G131" s="172">
        <v>4</v>
      </c>
      <c r="H131" s="291">
        <v>3129.8</v>
      </c>
      <c r="I131" s="291">
        <v>2714.8</v>
      </c>
      <c r="J131" s="232">
        <v>1124</v>
      </c>
      <c r="K131" s="177">
        <v>100</v>
      </c>
      <c r="L131" s="178" t="s">
        <v>56</v>
      </c>
      <c r="M131" s="191">
        <v>2721539</v>
      </c>
      <c r="N131" s="180"/>
      <c r="O131" s="180">
        <v>265078</v>
      </c>
      <c r="P131" s="180"/>
      <c r="Q131" s="181">
        <f aca="true" t="shared" si="16" ref="Q131:Q137">M131-O131-R131</f>
        <v>2456461</v>
      </c>
      <c r="R131" s="180"/>
      <c r="S131" s="192">
        <f t="shared" si="13"/>
        <v>869.5568406926959</v>
      </c>
      <c r="T131" s="182">
        <v>1991.17</v>
      </c>
      <c r="U131" s="257">
        <v>44561</v>
      </c>
      <c r="V131" s="40"/>
      <c r="W131" s="40"/>
      <c r="Y131" s="40"/>
    </row>
    <row r="132" spans="1:25" s="68" customFormat="1" ht="25.5" customHeight="1">
      <c r="A132" s="170">
        <v>4</v>
      </c>
      <c r="B132" s="206" t="s">
        <v>85</v>
      </c>
      <c r="C132" s="172" t="s">
        <v>47</v>
      </c>
      <c r="D132" s="172">
        <v>1980</v>
      </c>
      <c r="E132" s="172">
        <v>1980</v>
      </c>
      <c r="F132" s="174" t="s">
        <v>48</v>
      </c>
      <c r="G132" s="172">
        <v>4</v>
      </c>
      <c r="H132" s="291">
        <v>3129.8</v>
      </c>
      <c r="I132" s="291">
        <v>2714.8</v>
      </c>
      <c r="J132" s="232">
        <v>1124</v>
      </c>
      <c r="K132" s="177">
        <v>100</v>
      </c>
      <c r="L132" s="178" t="s">
        <v>79</v>
      </c>
      <c r="M132" s="179">
        <v>132281.27</v>
      </c>
      <c r="N132" s="180"/>
      <c r="O132" s="180">
        <v>12942.75</v>
      </c>
      <c r="P132" s="180"/>
      <c r="Q132" s="181">
        <f t="shared" si="16"/>
        <v>119338.51999999999</v>
      </c>
      <c r="R132" s="180"/>
      <c r="S132" s="180">
        <f t="shared" si="13"/>
        <v>42.265087226020825</v>
      </c>
      <c r="T132" s="182">
        <v>90.31</v>
      </c>
      <c r="U132" s="257">
        <v>44561</v>
      </c>
      <c r="V132" s="40"/>
      <c r="W132" s="40"/>
      <c r="Y132" s="40"/>
    </row>
    <row r="133" spans="1:25" s="68" customFormat="1" ht="25.5" customHeight="1">
      <c r="A133" s="170">
        <v>4</v>
      </c>
      <c r="B133" s="206" t="s">
        <v>85</v>
      </c>
      <c r="C133" s="172" t="s">
        <v>47</v>
      </c>
      <c r="D133" s="172">
        <v>1980</v>
      </c>
      <c r="E133" s="172">
        <v>1980</v>
      </c>
      <c r="F133" s="174" t="s">
        <v>48</v>
      </c>
      <c r="G133" s="172">
        <v>4</v>
      </c>
      <c r="H133" s="291">
        <v>3129.8</v>
      </c>
      <c r="I133" s="291">
        <v>2714.8</v>
      </c>
      <c r="J133" s="232">
        <v>1124</v>
      </c>
      <c r="K133" s="177">
        <v>100</v>
      </c>
      <c r="L133" s="178" t="s">
        <v>58</v>
      </c>
      <c r="M133" s="179">
        <v>1282422</v>
      </c>
      <c r="N133" s="180"/>
      <c r="O133" s="180">
        <v>124907.9</v>
      </c>
      <c r="P133" s="180"/>
      <c r="Q133" s="181">
        <f t="shared" si="16"/>
        <v>1157514.1</v>
      </c>
      <c r="R133" s="180"/>
      <c r="S133" s="210">
        <f t="shared" si="13"/>
        <v>409.74567064988173</v>
      </c>
      <c r="T133" s="182">
        <v>536.13</v>
      </c>
      <c r="U133" s="257">
        <v>44561</v>
      </c>
      <c r="V133" s="40"/>
      <c r="W133" s="40"/>
      <c r="Y133" s="40"/>
    </row>
    <row r="134" spans="1:25" s="68" customFormat="1" ht="25.5" customHeight="1">
      <c r="A134" s="170">
        <v>4</v>
      </c>
      <c r="B134" s="206" t="s">
        <v>85</v>
      </c>
      <c r="C134" s="172" t="s">
        <v>47</v>
      </c>
      <c r="D134" s="172">
        <v>1980</v>
      </c>
      <c r="E134" s="172">
        <v>1980</v>
      </c>
      <c r="F134" s="174" t="s">
        <v>48</v>
      </c>
      <c r="G134" s="172">
        <v>4</v>
      </c>
      <c r="H134" s="291">
        <v>3129.8</v>
      </c>
      <c r="I134" s="291">
        <v>2714.8</v>
      </c>
      <c r="J134" s="232">
        <v>1124</v>
      </c>
      <c r="K134" s="177">
        <v>100</v>
      </c>
      <c r="L134" s="178" t="s">
        <v>78</v>
      </c>
      <c r="M134" s="179">
        <v>132281.27</v>
      </c>
      <c r="N134" s="180"/>
      <c r="O134" s="180">
        <v>12942.75</v>
      </c>
      <c r="P134" s="180"/>
      <c r="Q134" s="181">
        <f t="shared" si="16"/>
        <v>119338.51999999999</v>
      </c>
      <c r="R134" s="180"/>
      <c r="S134" s="180">
        <f t="shared" si="13"/>
        <v>42.265087226020825</v>
      </c>
      <c r="T134" s="182">
        <v>91.7</v>
      </c>
      <c r="U134" s="257">
        <v>44561</v>
      </c>
      <c r="V134" s="40"/>
      <c r="W134" s="40"/>
      <c r="Y134" s="40"/>
    </row>
    <row r="135" spans="1:25" s="68" customFormat="1" ht="25.5" customHeight="1">
      <c r="A135" s="170">
        <v>4</v>
      </c>
      <c r="B135" s="206" t="s">
        <v>85</v>
      </c>
      <c r="C135" s="172" t="s">
        <v>47</v>
      </c>
      <c r="D135" s="172">
        <v>1980</v>
      </c>
      <c r="E135" s="172">
        <v>1980</v>
      </c>
      <c r="F135" s="174" t="s">
        <v>48</v>
      </c>
      <c r="G135" s="172">
        <v>4</v>
      </c>
      <c r="H135" s="291">
        <v>3129.8</v>
      </c>
      <c r="I135" s="291">
        <v>2714.8</v>
      </c>
      <c r="J135" s="232">
        <v>1124</v>
      </c>
      <c r="K135" s="177">
        <v>100</v>
      </c>
      <c r="L135" s="178" t="s">
        <v>57</v>
      </c>
      <c r="M135" s="179">
        <v>1949851.2</v>
      </c>
      <c r="N135" s="180"/>
      <c r="O135" s="180">
        <v>189915.5</v>
      </c>
      <c r="P135" s="180"/>
      <c r="Q135" s="181">
        <f t="shared" si="16"/>
        <v>1759935.7</v>
      </c>
      <c r="R135" s="180"/>
      <c r="S135" s="210">
        <f t="shared" si="13"/>
        <v>622.9954629688798</v>
      </c>
      <c r="T135" s="182">
        <v>1253.69</v>
      </c>
      <c r="U135" s="257">
        <v>44561</v>
      </c>
      <c r="V135" s="40"/>
      <c r="W135" s="40"/>
      <c r="Y135" s="40"/>
    </row>
    <row r="136" spans="1:25" s="68" customFormat="1" ht="25.5" customHeight="1">
      <c r="A136" s="170">
        <v>4</v>
      </c>
      <c r="B136" s="206" t="s">
        <v>85</v>
      </c>
      <c r="C136" s="172" t="s">
        <v>47</v>
      </c>
      <c r="D136" s="172">
        <v>1980</v>
      </c>
      <c r="E136" s="172">
        <v>1980</v>
      </c>
      <c r="F136" s="174" t="s">
        <v>48</v>
      </c>
      <c r="G136" s="172">
        <v>4</v>
      </c>
      <c r="H136" s="291">
        <v>3129.8</v>
      </c>
      <c r="I136" s="291">
        <v>2714.8</v>
      </c>
      <c r="J136" s="232">
        <v>1124</v>
      </c>
      <c r="K136" s="177">
        <v>100</v>
      </c>
      <c r="L136" s="178" t="s">
        <v>80</v>
      </c>
      <c r="M136" s="230">
        <v>132281.27</v>
      </c>
      <c r="N136" s="180"/>
      <c r="O136" s="180">
        <v>12942.75</v>
      </c>
      <c r="P136" s="180"/>
      <c r="Q136" s="181">
        <f t="shared" si="16"/>
        <v>119338.51999999999</v>
      </c>
      <c r="R136" s="180"/>
      <c r="S136" s="180">
        <f t="shared" si="13"/>
        <v>42.265087226020825</v>
      </c>
      <c r="T136" s="182">
        <v>90.31</v>
      </c>
      <c r="U136" s="257">
        <v>44561</v>
      </c>
      <c r="V136" s="40"/>
      <c r="W136" s="40"/>
      <c r="Y136" s="40"/>
    </row>
    <row r="137" spans="1:25" s="68" customFormat="1" ht="25.5" customHeight="1">
      <c r="A137" s="170">
        <v>4</v>
      </c>
      <c r="B137" s="206" t="s">
        <v>85</v>
      </c>
      <c r="C137" s="172" t="s">
        <v>47</v>
      </c>
      <c r="D137" s="172">
        <v>1980</v>
      </c>
      <c r="E137" s="172">
        <v>1980</v>
      </c>
      <c r="F137" s="174" t="s">
        <v>48</v>
      </c>
      <c r="G137" s="172">
        <v>4</v>
      </c>
      <c r="H137" s="291">
        <v>3129.8</v>
      </c>
      <c r="I137" s="291">
        <v>2714.8</v>
      </c>
      <c r="J137" s="232">
        <v>1124</v>
      </c>
      <c r="K137" s="177">
        <v>100</v>
      </c>
      <c r="L137" s="178" t="s">
        <v>81</v>
      </c>
      <c r="M137" s="230">
        <v>1429220.4</v>
      </c>
      <c r="N137" s="180"/>
      <c r="O137" s="180">
        <v>139206.1</v>
      </c>
      <c r="P137" s="180"/>
      <c r="Q137" s="181">
        <f t="shared" si="16"/>
        <v>1290014.2999999998</v>
      </c>
      <c r="R137" s="180"/>
      <c r="S137" s="210">
        <f t="shared" si="13"/>
        <v>456.64911495942226</v>
      </c>
      <c r="T137" s="182">
        <v>622.56</v>
      </c>
      <c r="U137" s="257">
        <v>44561</v>
      </c>
      <c r="V137" s="40"/>
      <c r="W137" s="40"/>
      <c r="Y137" s="40"/>
    </row>
    <row r="138" spans="1:25" s="68" customFormat="1" ht="25.5" customHeight="1">
      <c r="A138" s="170">
        <v>4</v>
      </c>
      <c r="B138" s="206" t="s">
        <v>85</v>
      </c>
      <c r="C138" s="172" t="s">
        <v>47</v>
      </c>
      <c r="D138" s="172">
        <v>1980</v>
      </c>
      <c r="E138" s="172">
        <v>1980</v>
      </c>
      <c r="F138" s="174" t="s">
        <v>48</v>
      </c>
      <c r="G138" s="172">
        <v>4</v>
      </c>
      <c r="H138" s="291">
        <v>3129.8</v>
      </c>
      <c r="I138" s="291">
        <v>2714.8</v>
      </c>
      <c r="J138" s="232">
        <v>1124</v>
      </c>
      <c r="K138" s="177">
        <v>100</v>
      </c>
      <c r="L138" s="190" t="s">
        <v>132</v>
      </c>
      <c r="M138" s="230">
        <v>176374.7</v>
      </c>
      <c r="N138" s="180"/>
      <c r="O138" s="180">
        <v>0</v>
      </c>
      <c r="P138" s="180"/>
      <c r="Q138" s="180">
        <v>176374.7</v>
      </c>
      <c r="R138" s="180"/>
      <c r="S138" s="180">
        <f t="shared" si="13"/>
        <v>56.353345261678065</v>
      </c>
      <c r="T138" s="182">
        <v>119.02</v>
      </c>
      <c r="U138" s="257">
        <v>44561</v>
      </c>
      <c r="V138" s="40"/>
      <c r="W138" s="40"/>
      <c r="Y138" s="40"/>
    </row>
    <row r="139" spans="1:25" s="68" customFormat="1" ht="25.5" customHeight="1" thickBot="1">
      <c r="A139" s="183">
        <v>4</v>
      </c>
      <c r="B139" s="211" t="s">
        <v>85</v>
      </c>
      <c r="C139" s="119" t="s">
        <v>47</v>
      </c>
      <c r="D139" s="119">
        <v>1980</v>
      </c>
      <c r="E139" s="119">
        <v>1980</v>
      </c>
      <c r="F139" s="186" t="s">
        <v>48</v>
      </c>
      <c r="G139" s="119">
        <v>4</v>
      </c>
      <c r="H139" s="292">
        <v>3129.8</v>
      </c>
      <c r="I139" s="292">
        <v>2714.8</v>
      </c>
      <c r="J139" s="233">
        <v>1124</v>
      </c>
      <c r="K139" s="189">
        <v>100</v>
      </c>
      <c r="L139" s="190" t="s">
        <v>82</v>
      </c>
      <c r="M139" s="272">
        <v>1670090</v>
      </c>
      <c r="N139" s="192"/>
      <c r="O139" s="180">
        <f>M139-Q139</f>
        <v>375101.25</v>
      </c>
      <c r="P139" s="192"/>
      <c r="Q139" s="181">
        <v>1294988.75</v>
      </c>
      <c r="R139" s="192"/>
      <c r="S139" s="210">
        <f t="shared" si="13"/>
        <v>533.6091763051952</v>
      </c>
      <c r="T139" s="193">
        <v>769.83</v>
      </c>
      <c r="U139" s="282">
        <v>44561</v>
      </c>
      <c r="V139" s="40"/>
      <c r="W139" s="40"/>
      <c r="Y139" s="40"/>
    </row>
    <row r="140" spans="1:25" s="68" customFormat="1" ht="25.5" customHeight="1" thickBot="1">
      <c r="A140" s="31"/>
      <c r="B140" s="47" t="s">
        <v>42</v>
      </c>
      <c r="C140" s="33" t="s">
        <v>19</v>
      </c>
      <c r="D140" s="33" t="s">
        <v>19</v>
      </c>
      <c r="E140" s="33" t="s">
        <v>19</v>
      </c>
      <c r="F140" s="33" t="s">
        <v>19</v>
      </c>
      <c r="G140" s="33" t="s">
        <v>19</v>
      </c>
      <c r="H140" s="36">
        <v>3129.8</v>
      </c>
      <c r="I140" s="36">
        <v>2714.8</v>
      </c>
      <c r="J140" s="36">
        <v>1124</v>
      </c>
      <c r="K140" s="44">
        <v>100</v>
      </c>
      <c r="L140" s="45" t="s">
        <v>19</v>
      </c>
      <c r="M140" s="37">
        <f aca="true" t="shared" si="17" ref="M140:R140">M130+M131+M132+M133+M134+M135+M136+M137+M138+M139</f>
        <v>9798747.739999998</v>
      </c>
      <c r="N140" s="37">
        <f t="shared" si="17"/>
        <v>0</v>
      </c>
      <c r="O140" s="37">
        <f t="shared" si="17"/>
        <v>1166870.3900000001</v>
      </c>
      <c r="P140" s="37">
        <f t="shared" si="17"/>
        <v>0</v>
      </c>
      <c r="Q140" s="37">
        <f t="shared" si="17"/>
        <v>8631877.35</v>
      </c>
      <c r="R140" s="37">
        <f t="shared" si="17"/>
        <v>0</v>
      </c>
      <c r="S140" s="38" t="s">
        <v>19</v>
      </c>
      <c r="T140" s="39" t="s">
        <v>19</v>
      </c>
      <c r="U140" s="30" t="s">
        <v>19</v>
      </c>
      <c r="V140" s="40"/>
      <c r="W140" s="40"/>
      <c r="Y140" s="40"/>
    </row>
    <row r="141" spans="1:25" s="68" customFormat="1" ht="25.5" customHeight="1">
      <c r="A141" s="265">
        <v>5</v>
      </c>
      <c r="B141" s="266" t="s">
        <v>91</v>
      </c>
      <c r="C141" s="267" t="s">
        <v>47</v>
      </c>
      <c r="D141" s="267">
        <v>1970</v>
      </c>
      <c r="E141" s="267">
        <v>1970</v>
      </c>
      <c r="F141" s="268" t="s">
        <v>63</v>
      </c>
      <c r="G141" s="267">
        <v>4</v>
      </c>
      <c r="H141" s="293">
        <v>5778.2</v>
      </c>
      <c r="I141" s="293">
        <v>4788.9</v>
      </c>
      <c r="J141" s="270">
        <v>2300</v>
      </c>
      <c r="K141" s="271">
        <v>160</v>
      </c>
      <c r="L141" s="178" t="s">
        <v>140</v>
      </c>
      <c r="M141" s="272">
        <v>200474</v>
      </c>
      <c r="N141" s="210"/>
      <c r="O141" s="180">
        <v>19516.83</v>
      </c>
      <c r="P141" s="272"/>
      <c r="Q141" s="210">
        <f>M141-O141</f>
        <v>180957.16999999998</v>
      </c>
      <c r="R141" s="210"/>
      <c r="S141" s="210">
        <f t="shared" si="13"/>
        <v>34.69488768128483</v>
      </c>
      <c r="T141" s="273">
        <v>207.98</v>
      </c>
      <c r="U141" s="281">
        <v>44561</v>
      </c>
      <c r="V141" s="40"/>
      <c r="W141" s="40"/>
      <c r="Y141" s="40"/>
    </row>
    <row r="142" spans="1:25" s="68" customFormat="1" ht="25.5" customHeight="1" thickBot="1">
      <c r="A142" s="183">
        <v>5</v>
      </c>
      <c r="B142" s="211" t="s">
        <v>91</v>
      </c>
      <c r="C142" s="119" t="s">
        <v>47</v>
      </c>
      <c r="D142" s="119">
        <v>1970</v>
      </c>
      <c r="E142" s="119">
        <v>1970</v>
      </c>
      <c r="F142" s="186" t="s">
        <v>63</v>
      </c>
      <c r="G142" s="119">
        <v>4</v>
      </c>
      <c r="H142" s="294">
        <v>5778.2</v>
      </c>
      <c r="I142" s="294">
        <v>4788.9</v>
      </c>
      <c r="J142" s="233">
        <v>2300</v>
      </c>
      <c r="K142" s="189">
        <v>160</v>
      </c>
      <c r="L142" s="295" t="s">
        <v>92</v>
      </c>
      <c r="M142" s="191">
        <v>29488004</v>
      </c>
      <c r="N142" s="192"/>
      <c r="O142" s="192">
        <v>1877379.1</v>
      </c>
      <c r="P142" s="191"/>
      <c r="Q142" s="192">
        <f>M142-O142-R142</f>
        <v>23773162.34</v>
      </c>
      <c r="R142" s="192">
        <v>3837462.56</v>
      </c>
      <c r="S142" s="192">
        <f t="shared" si="13"/>
        <v>5103.320065072168</v>
      </c>
      <c r="T142" s="193">
        <v>5103.32</v>
      </c>
      <c r="U142" s="282">
        <v>44561</v>
      </c>
      <c r="V142" s="40"/>
      <c r="W142" s="40"/>
      <c r="Y142" s="40"/>
    </row>
    <row r="143" spans="1:25" s="68" customFormat="1" ht="25.5" customHeight="1" thickBot="1">
      <c r="A143" s="31"/>
      <c r="B143" s="47" t="s">
        <v>42</v>
      </c>
      <c r="C143" s="33" t="s">
        <v>19</v>
      </c>
      <c r="D143" s="33" t="s">
        <v>19</v>
      </c>
      <c r="E143" s="33" t="s">
        <v>19</v>
      </c>
      <c r="F143" s="33" t="s">
        <v>19</v>
      </c>
      <c r="G143" s="33" t="s">
        <v>19</v>
      </c>
      <c r="H143" s="36">
        <v>5778.2</v>
      </c>
      <c r="I143" s="36">
        <v>4788.9</v>
      </c>
      <c r="J143" s="36">
        <v>2300</v>
      </c>
      <c r="K143" s="44">
        <v>160</v>
      </c>
      <c r="L143" s="45" t="s">
        <v>19</v>
      </c>
      <c r="M143" s="37">
        <f>M141+M142</f>
        <v>29688478</v>
      </c>
      <c r="N143" s="37">
        <f>SUM(N141:N141)</f>
        <v>0</v>
      </c>
      <c r="O143" s="37">
        <f>O141+O142</f>
        <v>1896895.9300000002</v>
      </c>
      <c r="P143" s="37">
        <f>SUM(P141:P141)</f>
        <v>0</v>
      </c>
      <c r="Q143" s="37">
        <f>Q141+Q142</f>
        <v>23954119.51</v>
      </c>
      <c r="R143" s="37">
        <f>R141+R142</f>
        <v>3837462.56</v>
      </c>
      <c r="S143" s="38" t="s">
        <v>19</v>
      </c>
      <c r="T143" s="39" t="s">
        <v>19</v>
      </c>
      <c r="U143" s="30" t="s">
        <v>19</v>
      </c>
      <c r="V143" s="40"/>
      <c r="W143" s="40"/>
      <c r="Y143" s="40"/>
    </row>
    <row r="144" spans="1:25" s="68" customFormat="1" ht="25.5" customHeight="1" thickBot="1">
      <c r="A144" s="265">
        <v>6</v>
      </c>
      <c r="B144" s="296" t="s">
        <v>125</v>
      </c>
      <c r="C144" s="267" t="s">
        <v>47</v>
      </c>
      <c r="D144" s="285">
        <v>1989</v>
      </c>
      <c r="E144" s="285">
        <v>1989</v>
      </c>
      <c r="F144" s="268" t="s">
        <v>53</v>
      </c>
      <c r="G144" s="267">
        <v>5</v>
      </c>
      <c r="H144" s="288">
        <v>5097.8</v>
      </c>
      <c r="I144" s="288">
        <v>4476.5</v>
      </c>
      <c r="J144" s="270">
        <v>1241.6</v>
      </c>
      <c r="K144" s="271">
        <v>81</v>
      </c>
      <c r="L144" s="190" t="s">
        <v>82</v>
      </c>
      <c r="M144" s="272">
        <v>4082646</v>
      </c>
      <c r="N144" s="289"/>
      <c r="O144" s="180">
        <v>380677.99</v>
      </c>
      <c r="P144" s="289"/>
      <c r="Q144" s="210">
        <f>M144-O144</f>
        <v>3701968.01</v>
      </c>
      <c r="R144" s="289"/>
      <c r="S144" s="210">
        <f t="shared" si="13"/>
        <v>800.8642944015065</v>
      </c>
      <c r="T144" s="273">
        <v>767.05</v>
      </c>
      <c r="U144" s="287">
        <v>44561</v>
      </c>
      <c r="V144" s="40"/>
      <c r="W144" s="40"/>
      <c r="Y144" s="40"/>
    </row>
    <row r="145" spans="1:25" s="68" customFormat="1" ht="25.5" customHeight="1" thickBot="1">
      <c r="A145" s="31"/>
      <c r="B145" s="47" t="s">
        <v>42</v>
      </c>
      <c r="C145" s="33" t="s">
        <v>19</v>
      </c>
      <c r="D145" s="33" t="s">
        <v>19</v>
      </c>
      <c r="E145" s="33" t="s">
        <v>19</v>
      </c>
      <c r="F145" s="33" t="s">
        <v>19</v>
      </c>
      <c r="G145" s="33" t="s">
        <v>19</v>
      </c>
      <c r="H145" s="36">
        <f>H144</f>
        <v>5097.8</v>
      </c>
      <c r="I145" s="36">
        <f>I144</f>
        <v>4476.5</v>
      </c>
      <c r="J145" s="36">
        <f>J144</f>
        <v>1241.6</v>
      </c>
      <c r="K145" s="44">
        <v>81</v>
      </c>
      <c r="L145" s="45" t="s">
        <v>19</v>
      </c>
      <c r="M145" s="37">
        <f>SUM(M144:M144)</f>
        <v>4082646</v>
      </c>
      <c r="N145" s="37">
        <f>SUM(N143)</f>
        <v>0</v>
      </c>
      <c r="O145" s="37">
        <f>SUM(O144:O144)</f>
        <v>380677.99</v>
      </c>
      <c r="P145" s="37">
        <f>SUM(P143)</f>
        <v>0</v>
      </c>
      <c r="Q145" s="37">
        <f>SUM(Q144:Q144)</f>
        <v>3701968.01</v>
      </c>
      <c r="R145" s="38">
        <v>0</v>
      </c>
      <c r="S145" s="38" t="s">
        <v>19</v>
      </c>
      <c r="T145" s="39" t="s">
        <v>19</v>
      </c>
      <c r="U145" s="30" t="s">
        <v>19</v>
      </c>
      <c r="V145" s="40"/>
      <c r="W145" s="40"/>
      <c r="Y145" s="40"/>
    </row>
    <row r="146" spans="1:25" s="68" customFormat="1" ht="25.5" customHeight="1" thickBot="1">
      <c r="A146" s="265">
        <v>7</v>
      </c>
      <c r="B146" s="296" t="s">
        <v>120</v>
      </c>
      <c r="C146" s="267" t="s">
        <v>47</v>
      </c>
      <c r="D146" s="285">
        <v>1975</v>
      </c>
      <c r="E146" s="285">
        <v>1975</v>
      </c>
      <c r="F146" s="268" t="s">
        <v>97</v>
      </c>
      <c r="G146" s="267">
        <v>4</v>
      </c>
      <c r="H146" s="288">
        <v>2354.4</v>
      </c>
      <c r="I146" s="288">
        <v>2125.6</v>
      </c>
      <c r="J146" s="270">
        <v>900</v>
      </c>
      <c r="K146" s="271">
        <v>81</v>
      </c>
      <c r="L146" s="190" t="s">
        <v>82</v>
      </c>
      <c r="M146" s="272">
        <v>1548908</v>
      </c>
      <c r="N146" s="289"/>
      <c r="O146" s="180">
        <v>150863.64</v>
      </c>
      <c r="P146" s="289"/>
      <c r="Q146" s="210">
        <f>M146-O146</f>
        <v>1398044.3599999999</v>
      </c>
      <c r="R146" s="289"/>
      <c r="S146" s="210">
        <f t="shared" si="13"/>
        <v>657.8780156303092</v>
      </c>
      <c r="T146" s="273">
        <v>779.86</v>
      </c>
      <c r="U146" s="281">
        <v>44561</v>
      </c>
      <c r="V146" s="40"/>
      <c r="W146" s="40"/>
      <c r="Y146" s="40"/>
    </row>
    <row r="147" spans="1:25" s="68" customFormat="1" ht="25.5" customHeight="1" thickBot="1">
      <c r="A147" s="31"/>
      <c r="B147" s="47" t="s">
        <v>42</v>
      </c>
      <c r="C147" s="33" t="s">
        <v>19</v>
      </c>
      <c r="D147" s="33" t="s">
        <v>19</v>
      </c>
      <c r="E147" s="33" t="s">
        <v>19</v>
      </c>
      <c r="F147" s="33" t="s">
        <v>19</v>
      </c>
      <c r="G147" s="33" t="s">
        <v>19</v>
      </c>
      <c r="H147" s="36">
        <f>H146</f>
        <v>2354.4</v>
      </c>
      <c r="I147" s="36">
        <f>I146</f>
        <v>2125.6</v>
      </c>
      <c r="J147" s="36">
        <f>J146</f>
        <v>900</v>
      </c>
      <c r="K147" s="44">
        <v>81</v>
      </c>
      <c r="L147" s="45" t="s">
        <v>19</v>
      </c>
      <c r="M147" s="37">
        <f aca="true" t="shared" si="18" ref="M147:R147">SUM(M146)</f>
        <v>1548908</v>
      </c>
      <c r="N147" s="37">
        <f t="shared" si="18"/>
        <v>0</v>
      </c>
      <c r="O147" s="37">
        <f t="shared" si="18"/>
        <v>150863.64</v>
      </c>
      <c r="P147" s="37">
        <f t="shared" si="18"/>
        <v>0</v>
      </c>
      <c r="Q147" s="37">
        <f t="shared" si="18"/>
        <v>1398044.3599999999</v>
      </c>
      <c r="R147" s="37">
        <f t="shared" si="18"/>
        <v>0</v>
      </c>
      <c r="S147" s="38" t="s">
        <v>19</v>
      </c>
      <c r="T147" s="39" t="s">
        <v>19</v>
      </c>
      <c r="U147" s="129" t="s">
        <v>19</v>
      </c>
      <c r="V147" s="40"/>
      <c r="W147" s="40"/>
      <c r="Y147" s="40"/>
    </row>
    <row r="148" spans="1:25" s="68" customFormat="1" ht="25.5" customHeight="1" thickBot="1">
      <c r="A148" s="265">
        <v>8</v>
      </c>
      <c r="B148" s="296" t="s">
        <v>119</v>
      </c>
      <c r="C148" s="267" t="s">
        <v>47</v>
      </c>
      <c r="D148" s="285">
        <v>1971</v>
      </c>
      <c r="E148" s="285">
        <v>1971</v>
      </c>
      <c r="F148" s="268" t="s">
        <v>97</v>
      </c>
      <c r="G148" s="267">
        <v>4</v>
      </c>
      <c r="H148" s="288">
        <v>2337.7</v>
      </c>
      <c r="I148" s="288">
        <v>2103.6</v>
      </c>
      <c r="J148" s="270">
        <v>985</v>
      </c>
      <c r="K148" s="271">
        <v>90</v>
      </c>
      <c r="L148" s="190" t="s">
        <v>82</v>
      </c>
      <c r="M148" s="272">
        <v>1666663</v>
      </c>
      <c r="N148" s="289"/>
      <c r="O148" s="180">
        <v>162166.3</v>
      </c>
      <c r="P148" s="289"/>
      <c r="Q148" s="210">
        <f>M148-O148</f>
        <v>1504496.7</v>
      </c>
      <c r="R148" s="289"/>
      <c r="S148" s="167">
        <f t="shared" si="13"/>
        <v>712.9499080292596</v>
      </c>
      <c r="T148" s="273">
        <v>779.86</v>
      </c>
      <c r="U148" s="282">
        <v>44561</v>
      </c>
      <c r="V148" s="40"/>
      <c r="W148" s="40"/>
      <c r="Y148" s="40"/>
    </row>
    <row r="149" spans="1:25" s="68" customFormat="1" ht="25.5" customHeight="1" thickBot="1">
      <c r="A149" s="31"/>
      <c r="B149" s="47" t="s">
        <v>42</v>
      </c>
      <c r="C149" s="33" t="s">
        <v>19</v>
      </c>
      <c r="D149" s="33" t="s">
        <v>19</v>
      </c>
      <c r="E149" s="33" t="s">
        <v>19</v>
      </c>
      <c r="F149" s="33" t="s">
        <v>19</v>
      </c>
      <c r="G149" s="33" t="s">
        <v>19</v>
      </c>
      <c r="H149" s="36">
        <f>H148</f>
        <v>2337.7</v>
      </c>
      <c r="I149" s="36">
        <f>I148</f>
        <v>2103.6</v>
      </c>
      <c r="J149" s="36">
        <f>J148</f>
        <v>985</v>
      </c>
      <c r="K149" s="44">
        <f>K148</f>
        <v>90</v>
      </c>
      <c r="L149" s="45" t="s">
        <v>19</v>
      </c>
      <c r="M149" s="37">
        <f aca="true" t="shared" si="19" ref="M149:R149">SUM(M148)</f>
        <v>1666663</v>
      </c>
      <c r="N149" s="37">
        <f t="shared" si="19"/>
        <v>0</v>
      </c>
      <c r="O149" s="37">
        <f t="shared" si="19"/>
        <v>162166.3</v>
      </c>
      <c r="P149" s="37">
        <f t="shared" si="19"/>
        <v>0</v>
      </c>
      <c r="Q149" s="37">
        <f t="shared" si="19"/>
        <v>1504496.7</v>
      </c>
      <c r="R149" s="37">
        <f t="shared" si="19"/>
        <v>0</v>
      </c>
      <c r="S149" s="38" t="s">
        <v>19</v>
      </c>
      <c r="T149" s="39" t="s">
        <v>19</v>
      </c>
      <c r="U149" s="30" t="s">
        <v>19</v>
      </c>
      <c r="V149" s="40"/>
      <c r="W149" s="40"/>
      <c r="Y149" s="40"/>
    </row>
    <row r="150" spans="1:25" s="68" customFormat="1" ht="25.5" customHeight="1" thickBot="1">
      <c r="A150" s="265">
        <v>9</v>
      </c>
      <c r="B150" s="296" t="s">
        <v>87</v>
      </c>
      <c r="C150" s="267" t="s">
        <v>47</v>
      </c>
      <c r="D150" s="267">
        <v>1985</v>
      </c>
      <c r="E150" s="267">
        <v>1985</v>
      </c>
      <c r="F150" s="268" t="s">
        <v>53</v>
      </c>
      <c r="G150" s="267">
        <v>5</v>
      </c>
      <c r="H150" s="297">
        <v>4679.9</v>
      </c>
      <c r="I150" s="297">
        <v>4198.1</v>
      </c>
      <c r="J150" s="270">
        <v>1020.73</v>
      </c>
      <c r="K150" s="271">
        <v>169</v>
      </c>
      <c r="L150" s="178" t="s">
        <v>57</v>
      </c>
      <c r="M150" s="272">
        <v>838201</v>
      </c>
      <c r="N150" s="210"/>
      <c r="O150" s="210">
        <v>0</v>
      </c>
      <c r="P150" s="272"/>
      <c r="Q150" s="210">
        <v>838201</v>
      </c>
      <c r="R150" s="210"/>
      <c r="S150" s="210">
        <f t="shared" si="13"/>
        <v>179.10660484198382</v>
      </c>
      <c r="T150" s="273">
        <v>921.34</v>
      </c>
      <c r="U150" s="287">
        <v>44561</v>
      </c>
      <c r="V150" s="40"/>
      <c r="W150" s="40"/>
      <c r="Y150" s="40"/>
    </row>
    <row r="151" spans="1:25" s="68" customFormat="1" ht="25.5" customHeight="1" thickBot="1">
      <c r="A151" s="31"/>
      <c r="B151" s="47" t="s">
        <v>42</v>
      </c>
      <c r="C151" s="33" t="s">
        <v>19</v>
      </c>
      <c r="D151" s="33" t="s">
        <v>19</v>
      </c>
      <c r="E151" s="33" t="s">
        <v>19</v>
      </c>
      <c r="F151" s="33" t="s">
        <v>19</v>
      </c>
      <c r="G151" s="33" t="s">
        <v>19</v>
      </c>
      <c r="H151" s="36">
        <v>4679.9</v>
      </c>
      <c r="I151" s="36">
        <v>4198.6</v>
      </c>
      <c r="J151" s="36">
        <v>1020.73</v>
      </c>
      <c r="K151" s="44">
        <v>169</v>
      </c>
      <c r="L151" s="45" t="s">
        <v>19</v>
      </c>
      <c r="M151" s="37">
        <f aca="true" t="shared" si="20" ref="M151:R151">M150</f>
        <v>838201</v>
      </c>
      <c r="N151" s="37">
        <f t="shared" si="20"/>
        <v>0</v>
      </c>
      <c r="O151" s="37">
        <f>O150</f>
        <v>0</v>
      </c>
      <c r="P151" s="37">
        <f t="shared" si="20"/>
        <v>0</v>
      </c>
      <c r="Q151" s="37">
        <f t="shared" si="20"/>
        <v>838201</v>
      </c>
      <c r="R151" s="37">
        <f t="shared" si="20"/>
        <v>0</v>
      </c>
      <c r="S151" s="38" t="s">
        <v>19</v>
      </c>
      <c r="T151" s="39" t="s">
        <v>19</v>
      </c>
      <c r="U151" s="30" t="s">
        <v>19</v>
      </c>
      <c r="V151" s="40"/>
      <c r="W151" s="40"/>
      <c r="Y151" s="40"/>
    </row>
    <row r="152" spans="1:25" s="231" customFormat="1" ht="25.5" customHeight="1" thickBot="1">
      <c r="A152" s="265">
        <v>10</v>
      </c>
      <c r="B152" s="296" t="s">
        <v>52</v>
      </c>
      <c r="C152" s="267" t="s">
        <v>47</v>
      </c>
      <c r="D152" s="267">
        <v>1986</v>
      </c>
      <c r="E152" s="267">
        <v>1986</v>
      </c>
      <c r="F152" s="268" t="s">
        <v>53</v>
      </c>
      <c r="G152" s="267">
        <v>5</v>
      </c>
      <c r="H152" s="270">
        <v>3103.8</v>
      </c>
      <c r="I152" s="270">
        <v>2778.9</v>
      </c>
      <c r="J152" s="270">
        <v>751.5</v>
      </c>
      <c r="K152" s="271">
        <v>97</v>
      </c>
      <c r="L152" s="190" t="s">
        <v>82</v>
      </c>
      <c r="M152" s="272">
        <v>1978737</v>
      </c>
      <c r="N152" s="210"/>
      <c r="O152" s="180">
        <v>192729</v>
      </c>
      <c r="P152" s="210"/>
      <c r="Q152" s="210">
        <f>M152-O152</f>
        <v>1786008</v>
      </c>
      <c r="R152" s="210"/>
      <c r="S152" s="210">
        <f t="shared" si="13"/>
        <v>637.5207809781558</v>
      </c>
      <c r="T152" s="273">
        <v>767.05</v>
      </c>
      <c r="U152" s="287">
        <v>44561</v>
      </c>
      <c r="V152" s="40"/>
      <c r="W152" s="40"/>
      <c r="X152" s="68"/>
      <c r="Y152" s="40"/>
    </row>
    <row r="153" spans="1:25" s="231" customFormat="1" ht="25.5" customHeight="1" thickBot="1">
      <c r="A153" s="31"/>
      <c r="B153" s="47" t="s">
        <v>42</v>
      </c>
      <c r="C153" s="33" t="s">
        <v>19</v>
      </c>
      <c r="D153" s="33" t="s">
        <v>19</v>
      </c>
      <c r="E153" s="33" t="s">
        <v>19</v>
      </c>
      <c r="F153" s="33" t="s">
        <v>19</v>
      </c>
      <c r="G153" s="33" t="s">
        <v>19</v>
      </c>
      <c r="H153" s="36">
        <v>3103.8</v>
      </c>
      <c r="I153" s="36">
        <v>2778.9</v>
      </c>
      <c r="J153" s="36">
        <v>751.5</v>
      </c>
      <c r="K153" s="44">
        <v>97</v>
      </c>
      <c r="L153" s="45" t="s">
        <v>19</v>
      </c>
      <c r="M153" s="37">
        <f aca="true" t="shared" si="21" ref="M153:R153">M152</f>
        <v>1978737</v>
      </c>
      <c r="N153" s="37">
        <f t="shared" si="21"/>
        <v>0</v>
      </c>
      <c r="O153" s="37">
        <f t="shared" si="21"/>
        <v>192729</v>
      </c>
      <c r="P153" s="37">
        <f t="shared" si="21"/>
        <v>0</v>
      </c>
      <c r="Q153" s="37">
        <f t="shared" si="21"/>
        <v>1786008</v>
      </c>
      <c r="R153" s="37">
        <f t="shared" si="21"/>
        <v>0</v>
      </c>
      <c r="S153" s="38" t="s">
        <v>19</v>
      </c>
      <c r="T153" s="39" t="s">
        <v>19</v>
      </c>
      <c r="U153" s="30" t="s">
        <v>19</v>
      </c>
      <c r="V153" s="40"/>
      <c r="W153" s="40"/>
      <c r="X153" s="68"/>
      <c r="Y153" s="40"/>
    </row>
    <row r="154" spans="1:25" s="239" customFormat="1" ht="25.5" customHeight="1">
      <c r="A154" s="195">
        <v>11</v>
      </c>
      <c r="B154" s="196" t="s">
        <v>118</v>
      </c>
      <c r="C154" s="197" t="s">
        <v>47</v>
      </c>
      <c r="D154" s="198">
        <v>1991</v>
      </c>
      <c r="E154" s="198">
        <v>1991</v>
      </c>
      <c r="F154" s="199" t="s">
        <v>53</v>
      </c>
      <c r="G154" s="197">
        <v>5</v>
      </c>
      <c r="H154" s="262">
        <v>4126.4</v>
      </c>
      <c r="I154" s="262">
        <v>3715.9</v>
      </c>
      <c r="J154" s="228">
        <v>1027.5</v>
      </c>
      <c r="K154" s="202">
        <v>122</v>
      </c>
      <c r="L154" s="229" t="s">
        <v>50</v>
      </c>
      <c r="M154" s="230">
        <v>8331038</v>
      </c>
      <c r="N154" s="140"/>
      <c r="O154" s="180">
        <v>2476817.6</v>
      </c>
      <c r="P154" s="140"/>
      <c r="Q154" s="181">
        <f>M154-O154</f>
        <v>5854220.4</v>
      </c>
      <c r="R154" s="140"/>
      <c r="S154" s="167">
        <f>M154/J154</f>
        <v>8108.066180048661</v>
      </c>
      <c r="T154" s="205">
        <v>6691.46</v>
      </c>
      <c r="U154" s="281">
        <v>44561</v>
      </c>
      <c r="V154" s="298"/>
      <c r="W154" s="298"/>
      <c r="Y154" s="298"/>
    </row>
    <row r="155" spans="1:25" s="68" customFormat="1" ht="25.5" customHeight="1" thickBot="1">
      <c r="A155" s="183">
        <v>11</v>
      </c>
      <c r="B155" s="211" t="s">
        <v>118</v>
      </c>
      <c r="C155" s="119" t="s">
        <v>47</v>
      </c>
      <c r="D155" s="185">
        <v>1991</v>
      </c>
      <c r="E155" s="185">
        <v>1991</v>
      </c>
      <c r="F155" s="186" t="s">
        <v>53</v>
      </c>
      <c r="G155" s="119">
        <v>5</v>
      </c>
      <c r="H155" s="238">
        <v>4126.4</v>
      </c>
      <c r="I155" s="238">
        <v>3715.9</v>
      </c>
      <c r="J155" s="233">
        <v>1027.5</v>
      </c>
      <c r="K155" s="189">
        <v>122</v>
      </c>
      <c r="L155" s="190" t="s">
        <v>82</v>
      </c>
      <c r="M155" s="191">
        <v>3958294.8</v>
      </c>
      <c r="N155" s="213"/>
      <c r="O155" s="180">
        <v>308138.74</v>
      </c>
      <c r="P155" s="213"/>
      <c r="Q155" s="181">
        <f>M155-O155</f>
        <v>3650156.0599999996</v>
      </c>
      <c r="R155" s="213"/>
      <c r="S155" s="192">
        <f t="shared" si="13"/>
        <v>959.2610507948817</v>
      </c>
      <c r="T155" s="193">
        <v>767.05</v>
      </c>
      <c r="U155" s="282">
        <v>44561</v>
      </c>
      <c r="V155" s="40"/>
      <c r="W155" s="40"/>
      <c r="Y155" s="40"/>
    </row>
    <row r="156" spans="1:25" s="68" customFormat="1" ht="25.5" customHeight="1" thickBot="1">
      <c r="A156" s="31"/>
      <c r="B156" s="47" t="s">
        <v>42</v>
      </c>
      <c r="C156" s="33" t="s">
        <v>19</v>
      </c>
      <c r="D156" s="33" t="s">
        <v>19</v>
      </c>
      <c r="E156" s="33" t="s">
        <v>19</v>
      </c>
      <c r="F156" s="33" t="s">
        <v>19</v>
      </c>
      <c r="G156" s="33" t="s">
        <v>19</v>
      </c>
      <c r="H156" s="36">
        <v>4126.4</v>
      </c>
      <c r="I156" s="36">
        <v>3715.9</v>
      </c>
      <c r="J156" s="36">
        <f>J155</f>
        <v>1027.5</v>
      </c>
      <c r="K156" s="44">
        <v>122</v>
      </c>
      <c r="L156" s="45" t="s">
        <v>19</v>
      </c>
      <c r="M156" s="37">
        <f aca="true" t="shared" si="22" ref="M156:R156">SUM(M154:M155)</f>
        <v>12289332.8</v>
      </c>
      <c r="N156" s="37">
        <f t="shared" si="22"/>
        <v>0</v>
      </c>
      <c r="O156" s="37">
        <f t="shared" si="22"/>
        <v>2784956.34</v>
      </c>
      <c r="P156" s="37">
        <f t="shared" si="22"/>
        <v>0</v>
      </c>
      <c r="Q156" s="37">
        <f t="shared" si="22"/>
        <v>9504376.46</v>
      </c>
      <c r="R156" s="37">
        <f t="shared" si="22"/>
        <v>0</v>
      </c>
      <c r="S156" s="38" t="s">
        <v>19</v>
      </c>
      <c r="T156" s="39" t="s">
        <v>19</v>
      </c>
      <c r="U156" s="30" t="s">
        <v>19</v>
      </c>
      <c r="V156" s="40"/>
      <c r="W156" s="40"/>
      <c r="Y156" s="40"/>
    </row>
    <row r="157" spans="1:25" s="239" customFormat="1" ht="25.5" customHeight="1">
      <c r="A157" s="195">
        <v>12</v>
      </c>
      <c r="B157" s="259" t="s">
        <v>96</v>
      </c>
      <c r="C157" s="197" t="s">
        <v>47</v>
      </c>
      <c r="D157" s="197">
        <v>1982</v>
      </c>
      <c r="E157" s="197">
        <v>1982</v>
      </c>
      <c r="F157" s="199" t="s">
        <v>48</v>
      </c>
      <c r="G157" s="197">
        <v>4</v>
      </c>
      <c r="H157" s="228">
        <v>3848</v>
      </c>
      <c r="I157" s="228">
        <v>2749.9</v>
      </c>
      <c r="J157" s="228">
        <v>450</v>
      </c>
      <c r="K157" s="202">
        <v>105</v>
      </c>
      <c r="L157" s="178" t="s">
        <v>57</v>
      </c>
      <c r="M157" s="230">
        <v>2802458.4</v>
      </c>
      <c r="N157" s="181"/>
      <c r="O157" s="181">
        <v>469652.38</v>
      </c>
      <c r="P157" s="181"/>
      <c r="Q157" s="181">
        <f>M157-O157-R157</f>
        <v>1635785.51</v>
      </c>
      <c r="R157" s="181">
        <v>697020.51</v>
      </c>
      <c r="S157" s="210">
        <f t="shared" si="13"/>
        <v>728.289604989605</v>
      </c>
      <c r="T157" s="205">
        <v>1253.69</v>
      </c>
      <c r="U157" s="281">
        <v>44561</v>
      </c>
      <c r="V157" s="40"/>
      <c r="W157" s="40"/>
      <c r="X157" s="68"/>
      <c r="Y157" s="40"/>
    </row>
    <row r="158" spans="1:25" s="239" customFormat="1" ht="25.5" customHeight="1">
      <c r="A158" s="170">
        <v>12</v>
      </c>
      <c r="B158" s="171" t="s">
        <v>96</v>
      </c>
      <c r="C158" s="172" t="s">
        <v>47</v>
      </c>
      <c r="D158" s="172">
        <v>1982</v>
      </c>
      <c r="E158" s="172">
        <v>1982</v>
      </c>
      <c r="F158" s="174" t="s">
        <v>48</v>
      </c>
      <c r="G158" s="172">
        <v>4</v>
      </c>
      <c r="H158" s="232">
        <v>3848</v>
      </c>
      <c r="I158" s="232">
        <v>2749.9</v>
      </c>
      <c r="J158" s="232">
        <v>450</v>
      </c>
      <c r="K158" s="177">
        <v>105</v>
      </c>
      <c r="L158" s="178" t="s">
        <v>81</v>
      </c>
      <c r="M158" s="179">
        <v>1639467.6</v>
      </c>
      <c r="N158" s="180"/>
      <c r="O158" s="180">
        <v>233220.96</v>
      </c>
      <c r="P158" s="180"/>
      <c r="Q158" s="181">
        <f>M158-O158-R158</f>
        <v>1406246.6400000001</v>
      </c>
      <c r="R158" s="180"/>
      <c r="S158" s="180">
        <f t="shared" si="13"/>
        <v>426.05706860706863</v>
      </c>
      <c r="T158" s="182">
        <v>622.56</v>
      </c>
      <c r="U158" s="257">
        <v>44561</v>
      </c>
      <c r="V158" s="40"/>
      <c r="W158" s="40"/>
      <c r="X158" s="68"/>
      <c r="Y158" s="40"/>
    </row>
    <row r="159" spans="1:25" s="239" customFormat="1" ht="25.5" customHeight="1" thickBot="1">
      <c r="A159" s="183">
        <v>12</v>
      </c>
      <c r="B159" s="184" t="s">
        <v>96</v>
      </c>
      <c r="C159" s="119" t="s">
        <v>47</v>
      </c>
      <c r="D159" s="119">
        <v>1982</v>
      </c>
      <c r="E159" s="119">
        <v>1982</v>
      </c>
      <c r="F159" s="186" t="s">
        <v>48</v>
      </c>
      <c r="G159" s="119">
        <v>4</v>
      </c>
      <c r="H159" s="233">
        <v>3848</v>
      </c>
      <c r="I159" s="233">
        <v>2749.9</v>
      </c>
      <c r="J159" s="233">
        <v>450</v>
      </c>
      <c r="K159" s="189">
        <v>105</v>
      </c>
      <c r="L159" s="190" t="s">
        <v>82</v>
      </c>
      <c r="M159" s="191">
        <v>3119869.2</v>
      </c>
      <c r="N159" s="192"/>
      <c r="O159" s="180">
        <v>288390.66</v>
      </c>
      <c r="P159" s="192"/>
      <c r="Q159" s="181">
        <f>M159-O159-R159</f>
        <v>2831478.54</v>
      </c>
      <c r="R159" s="192"/>
      <c r="S159" s="210">
        <f t="shared" si="13"/>
        <v>810.7768191268192</v>
      </c>
      <c r="T159" s="193">
        <v>769.83</v>
      </c>
      <c r="U159" s="282">
        <v>44561</v>
      </c>
      <c r="V159" s="40"/>
      <c r="W159" s="40"/>
      <c r="X159" s="68"/>
      <c r="Y159" s="40"/>
    </row>
    <row r="160" spans="1:25" s="68" customFormat="1" ht="25.5" customHeight="1" thickBot="1">
      <c r="A160" s="31"/>
      <c r="B160" s="47" t="s">
        <v>42</v>
      </c>
      <c r="C160" s="33" t="s">
        <v>19</v>
      </c>
      <c r="D160" s="33" t="s">
        <v>19</v>
      </c>
      <c r="E160" s="33" t="s">
        <v>19</v>
      </c>
      <c r="F160" s="33" t="s">
        <v>19</v>
      </c>
      <c r="G160" s="33" t="s">
        <v>19</v>
      </c>
      <c r="H160" s="36">
        <v>3848</v>
      </c>
      <c r="I160" s="36">
        <v>2749.9</v>
      </c>
      <c r="J160" s="36">
        <v>450</v>
      </c>
      <c r="K160" s="44">
        <v>105</v>
      </c>
      <c r="L160" s="45" t="s">
        <v>19</v>
      </c>
      <c r="M160" s="37">
        <f aca="true" t="shared" si="23" ref="M160:R160">SUM(M157:M159)</f>
        <v>7561795.2</v>
      </c>
      <c r="N160" s="37">
        <f t="shared" si="23"/>
        <v>0</v>
      </c>
      <c r="O160" s="37">
        <f t="shared" si="23"/>
        <v>991264</v>
      </c>
      <c r="P160" s="37">
        <f t="shared" si="23"/>
        <v>0</v>
      </c>
      <c r="Q160" s="37">
        <f t="shared" si="23"/>
        <v>5873510.69</v>
      </c>
      <c r="R160" s="37">
        <f t="shared" si="23"/>
        <v>697020.51</v>
      </c>
      <c r="S160" s="38" t="s">
        <v>19</v>
      </c>
      <c r="T160" s="39" t="s">
        <v>19</v>
      </c>
      <c r="U160" s="30" t="s">
        <v>19</v>
      </c>
      <c r="V160" s="40"/>
      <c r="W160" s="40"/>
      <c r="Y160" s="40"/>
    </row>
    <row r="161" spans="1:25" s="68" customFormat="1" ht="25.5" customHeight="1">
      <c r="A161" s="195">
        <v>13</v>
      </c>
      <c r="B161" s="196" t="s">
        <v>130</v>
      </c>
      <c r="C161" s="197" t="s">
        <v>47</v>
      </c>
      <c r="D161" s="197">
        <v>1970</v>
      </c>
      <c r="E161" s="197">
        <v>1970</v>
      </c>
      <c r="F161" s="199" t="s">
        <v>63</v>
      </c>
      <c r="G161" s="197">
        <v>4</v>
      </c>
      <c r="H161" s="228">
        <v>2179.7</v>
      </c>
      <c r="I161" s="228">
        <v>2179.7</v>
      </c>
      <c r="J161" s="228">
        <v>960</v>
      </c>
      <c r="K161" s="202">
        <v>76</v>
      </c>
      <c r="L161" s="178" t="s">
        <v>56</v>
      </c>
      <c r="M161" s="230">
        <v>2841286.8</v>
      </c>
      <c r="N161" s="181"/>
      <c r="O161" s="181">
        <v>427165.45</v>
      </c>
      <c r="P161" s="230"/>
      <c r="Q161" s="181">
        <f>M161-O161-R161</f>
        <v>1780156.5499999996</v>
      </c>
      <c r="R161" s="181">
        <v>633964.8</v>
      </c>
      <c r="S161" s="210">
        <f t="shared" si="13"/>
        <v>1303.5219525622792</v>
      </c>
      <c r="T161" s="205">
        <v>2013.02</v>
      </c>
      <c r="U161" s="281">
        <v>44561</v>
      </c>
      <c r="V161" s="40"/>
      <c r="W161" s="40"/>
      <c r="Y161" s="40"/>
    </row>
    <row r="162" spans="1:25" s="92" customFormat="1" ht="25.5" customHeight="1">
      <c r="A162" s="170">
        <v>13</v>
      </c>
      <c r="B162" s="206" t="s">
        <v>130</v>
      </c>
      <c r="C162" s="172" t="s">
        <v>47</v>
      </c>
      <c r="D162" s="172">
        <v>1970</v>
      </c>
      <c r="E162" s="172">
        <v>1970</v>
      </c>
      <c r="F162" s="174" t="s">
        <v>63</v>
      </c>
      <c r="G162" s="172">
        <v>4</v>
      </c>
      <c r="H162" s="232">
        <v>2179.7</v>
      </c>
      <c r="I162" s="232">
        <v>2179.7</v>
      </c>
      <c r="J162" s="232">
        <v>960</v>
      </c>
      <c r="K162" s="177">
        <v>76</v>
      </c>
      <c r="L162" s="178" t="s">
        <v>58</v>
      </c>
      <c r="M162" s="179">
        <v>813798</v>
      </c>
      <c r="N162" s="180"/>
      <c r="O162" s="180">
        <v>115017.34</v>
      </c>
      <c r="P162" s="179"/>
      <c r="Q162" s="181">
        <f>M162-O162-R162</f>
        <v>698780.66</v>
      </c>
      <c r="R162" s="180"/>
      <c r="S162" s="180">
        <f t="shared" si="13"/>
        <v>373.3532137450108</v>
      </c>
      <c r="T162" s="182">
        <v>542.02</v>
      </c>
      <c r="U162" s="257">
        <v>44561</v>
      </c>
      <c r="V162" s="40"/>
      <c r="W162" s="40"/>
      <c r="X162" s="68"/>
      <c r="Y162" s="40"/>
    </row>
    <row r="163" spans="1:25" s="92" customFormat="1" ht="25.5" customHeight="1">
      <c r="A163" s="195">
        <v>13</v>
      </c>
      <c r="B163" s="206" t="s">
        <v>130</v>
      </c>
      <c r="C163" s="172" t="s">
        <v>47</v>
      </c>
      <c r="D163" s="172">
        <v>1970</v>
      </c>
      <c r="E163" s="172">
        <v>1970</v>
      </c>
      <c r="F163" s="174" t="s">
        <v>63</v>
      </c>
      <c r="G163" s="172">
        <v>4</v>
      </c>
      <c r="H163" s="232">
        <v>2179.7</v>
      </c>
      <c r="I163" s="232">
        <v>2179.7</v>
      </c>
      <c r="J163" s="232">
        <v>960</v>
      </c>
      <c r="K163" s="177">
        <v>76</v>
      </c>
      <c r="L163" s="178" t="s">
        <v>81</v>
      </c>
      <c r="M163" s="179">
        <v>1035282.8</v>
      </c>
      <c r="N163" s="180"/>
      <c r="O163" s="180">
        <v>133644.37</v>
      </c>
      <c r="P163" s="179"/>
      <c r="Q163" s="181">
        <f>M163-O163-R163</f>
        <v>901638.43</v>
      </c>
      <c r="R163" s="180"/>
      <c r="S163" s="180">
        <f t="shared" si="13"/>
        <v>474.965729228793</v>
      </c>
      <c r="T163" s="182">
        <v>629.8</v>
      </c>
      <c r="U163" s="257">
        <v>44561</v>
      </c>
      <c r="V163" s="40"/>
      <c r="W163" s="40"/>
      <c r="X163" s="68"/>
      <c r="Y163" s="40"/>
    </row>
    <row r="164" spans="1:25" s="92" customFormat="1" ht="25.5" customHeight="1" thickBot="1">
      <c r="A164" s="183">
        <v>13</v>
      </c>
      <c r="B164" s="211" t="s">
        <v>130</v>
      </c>
      <c r="C164" s="119" t="s">
        <v>47</v>
      </c>
      <c r="D164" s="119">
        <v>1970</v>
      </c>
      <c r="E164" s="119">
        <v>1970</v>
      </c>
      <c r="F164" s="186" t="s">
        <v>63</v>
      </c>
      <c r="G164" s="119">
        <v>4</v>
      </c>
      <c r="H164" s="233">
        <v>2179.7</v>
      </c>
      <c r="I164" s="233">
        <v>2179.7</v>
      </c>
      <c r="J164" s="233">
        <v>960</v>
      </c>
      <c r="K164" s="189">
        <v>76</v>
      </c>
      <c r="L164" s="190" t="s">
        <v>82</v>
      </c>
      <c r="M164" s="191">
        <v>1000705</v>
      </c>
      <c r="N164" s="192"/>
      <c r="O164" s="180">
        <v>97468.67</v>
      </c>
      <c r="P164" s="191"/>
      <c r="Q164" s="181">
        <f>M164-O164-R164</f>
        <v>903236.33</v>
      </c>
      <c r="R164" s="192"/>
      <c r="S164" s="210">
        <f t="shared" si="13"/>
        <v>459.1021700233978</v>
      </c>
      <c r="T164" s="193">
        <v>778.34</v>
      </c>
      <c r="U164" s="282">
        <v>44561</v>
      </c>
      <c r="V164" s="40"/>
      <c r="W164" s="40"/>
      <c r="X164" s="68"/>
      <c r="Y164" s="40"/>
    </row>
    <row r="165" spans="1:25" s="92" customFormat="1" ht="25.5" customHeight="1" thickBot="1">
      <c r="A165" s="31"/>
      <c r="B165" s="47" t="s">
        <v>42</v>
      </c>
      <c r="C165" s="33" t="s">
        <v>19</v>
      </c>
      <c r="D165" s="33" t="s">
        <v>19</v>
      </c>
      <c r="E165" s="33" t="s">
        <v>19</v>
      </c>
      <c r="F165" s="33" t="s">
        <v>19</v>
      </c>
      <c r="G165" s="33" t="s">
        <v>19</v>
      </c>
      <c r="H165" s="36">
        <v>2179.7</v>
      </c>
      <c r="I165" s="36">
        <v>2179.7</v>
      </c>
      <c r="J165" s="36">
        <v>960</v>
      </c>
      <c r="K165" s="44">
        <v>76</v>
      </c>
      <c r="L165" s="45" t="s">
        <v>19</v>
      </c>
      <c r="M165" s="37">
        <f aca="true" t="shared" si="24" ref="M165:R165">SUM(M161:M164)</f>
        <v>5691072.6</v>
      </c>
      <c r="N165" s="37">
        <f t="shared" si="24"/>
        <v>0</v>
      </c>
      <c r="O165" s="37">
        <f t="shared" si="24"/>
        <v>773295.8300000001</v>
      </c>
      <c r="P165" s="37">
        <f t="shared" si="24"/>
        <v>0</v>
      </c>
      <c r="Q165" s="37">
        <f t="shared" si="24"/>
        <v>4283811.97</v>
      </c>
      <c r="R165" s="37">
        <f t="shared" si="24"/>
        <v>633964.8</v>
      </c>
      <c r="S165" s="38" t="s">
        <v>19</v>
      </c>
      <c r="T165" s="39" t="s">
        <v>19</v>
      </c>
      <c r="U165" s="30" t="s">
        <v>19</v>
      </c>
      <c r="V165" s="40"/>
      <c r="W165" s="40"/>
      <c r="X165" s="68"/>
      <c r="Y165" s="40"/>
    </row>
    <row r="166" spans="1:25" s="92" customFormat="1" ht="25.5" customHeight="1" thickBot="1">
      <c r="A166" s="265">
        <v>14</v>
      </c>
      <c r="B166" s="266" t="s">
        <v>128</v>
      </c>
      <c r="C166" s="267" t="s">
        <v>47</v>
      </c>
      <c r="D166" s="285">
        <v>1973</v>
      </c>
      <c r="E166" s="285">
        <v>1973</v>
      </c>
      <c r="F166" s="268" t="s">
        <v>48</v>
      </c>
      <c r="G166" s="267">
        <v>4</v>
      </c>
      <c r="H166" s="299">
        <v>2340.4</v>
      </c>
      <c r="I166" s="299">
        <v>2247</v>
      </c>
      <c r="J166" s="270">
        <v>552</v>
      </c>
      <c r="K166" s="271">
        <v>144</v>
      </c>
      <c r="L166" s="190" t="s">
        <v>82</v>
      </c>
      <c r="M166" s="272">
        <v>1218650</v>
      </c>
      <c r="N166" s="210"/>
      <c r="O166" s="180">
        <v>118696.51</v>
      </c>
      <c r="P166" s="272"/>
      <c r="Q166" s="210">
        <f>M166-O166</f>
        <v>1099953.49</v>
      </c>
      <c r="R166" s="210"/>
      <c r="S166" s="210">
        <f t="shared" si="13"/>
        <v>520.7015894718851</v>
      </c>
      <c r="T166" s="273">
        <v>769.83</v>
      </c>
      <c r="U166" s="300">
        <v>44561</v>
      </c>
      <c r="V166" s="40"/>
      <c r="W166" s="40"/>
      <c r="X166" s="68"/>
      <c r="Y166" s="40"/>
    </row>
    <row r="167" spans="1:25" s="92" customFormat="1" ht="25.5" customHeight="1" thickBot="1">
      <c r="A167" s="31"/>
      <c r="B167" s="47" t="s">
        <v>42</v>
      </c>
      <c r="C167" s="33" t="s">
        <v>19</v>
      </c>
      <c r="D167" s="33" t="s">
        <v>19</v>
      </c>
      <c r="E167" s="33" t="s">
        <v>19</v>
      </c>
      <c r="F167" s="33" t="s">
        <v>19</v>
      </c>
      <c r="G167" s="33" t="s">
        <v>19</v>
      </c>
      <c r="H167" s="36">
        <v>2340.4</v>
      </c>
      <c r="I167" s="36">
        <v>2247</v>
      </c>
      <c r="J167" s="36">
        <v>552</v>
      </c>
      <c r="K167" s="44">
        <v>144</v>
      </c>
      <c r="L167" s="45" t="s">
        <v>19</v>
      </c>
      <c r="M167" s="37">
        <f aca="true" t="shared" si="25" ref="M167:R167">SUM(M166:M166)</f>
        <v>1218650</v>
      </c>
      <c r="N167" s="37">
        <f t="shared" si="25"/>
        <v>0</v>
      </c>
      <c r="O167" s="37">
        <f t="shared" si="25"/>
        <v>118696.51</v>
      </c>
      <c r="P167" s="37">
        <f t="shared" si="25"/>
        <v>0</v>
      </c>
      <c r="Q167" s="37">
        <f t="shared" si="25"/>
        <v>1099953.49</v>
      </c>
      <c r="R167" s="37">
        <f t="shared" si="25"/>
        <v>0</v>
      </c>
      <c r="S167" s="38" t="s">
        <v>19</v>
      </c>
      <c r="T167" s="39" t="s">
        <v>19</v>
      </c>
      <c r="U167" s="129" t="s">
        <v>19</v>
      </c>
      <c r="V167" s="40"/>
      <c r="W167" s="40"/>
      <c r="X167" s="68"/>
      <c r="Y167" s="40"/>
    </row>
    <row r="168" spans="1:25" s="68" customFormat="1" ht="25.5" customHeight="1">
      <c r="A168" s="195">
        <v>15</v>
      </c>
      <c r="B168" s="196" t="s">
        <v>71</v>
      </c>
      <c r="C168" s="197" t="s">
        <v>47</v>
      </c>
      <c r="D168" s="198">
        <v>1992</v>
      </c>
      <c r="E168" s="198">
        <v>1992</v>
      </c>
      <c r="F168" s="199" t="s">
        <v>53</v>
      </c>
      <c r="G168" s="197">
        <v>5</v>
      </c>
      <c r="H168" s="262">
        <v>5004.7</v>
      </c>
      <c r="I168" s="262">
        <v>4839</v>
      </c>
      <c r="J168" s="228">
        <v>1849</v>
      </c>
      <c r="K168" s="202">
        <v>153</v>
      </c>
      <c r="L168" s="203" t="s">
        <v>50</v>
      </c>
      <c r="M168" s="272">
        <v>12070482</v>
      </c>
      <c r="N168" s="140"/>
      <c r="O168" s="181">
        <v>1175102.94</v>
      </c>
      <c r="P168" s="181"/>
      <c r="Q168" s="181">
        <f>M168-O168-R168</f>
        <v>9151385.21</v>
      </c>
      <c r="R168" s="181">
        <v>1743993.85</v>
      </c>
      <c r="S168" s="167">
        <f>M168/J168</f>
        <v>6528.113574905355</v>
      </c>
      <c r="T168" s="205">
        <v>6691.46</v>
      </c>
      <c r="U168" s="257">
        <v>44561</v>
      </c>
      <c r="V168" s="40"/>
      <c r="W168" s="40"/>
      <c r="Y168" s="40"/>
    </row>
    <row r="169" spans="1:25" s="68" customFormat="1" ht="25.5" customHeight="1" thickBot="1">
      <c r="A169" s="183">
        <v>15</v>
      </c>
      <c r="B169" s="211" t="s">
        <v>71</v>
      </c>
      <c r="C169" s="119" t="s">
        <v>47</v>
      </c>
      <c r="D169" s="185">
        <v>1992</v>
      </c>
      <c r="E169" s="185">
        <v>1992</v>
      </c>
      <c r="F169" s="186" t="s">
        <v>53</v>
      </c>
      <c r="G169" s="119">
        <v>5</v>
      </c>
      <c r="H169" s="238">
        <v>5004.7</v>
      </c>
      <c r="I169" s="238">
        <v>4839</v>
      </c>
      <c r="J169" s="233">
        <v>1849</v>
      </c>
      <c r="K169" s="189">
        <v>153</v>
      </c>
      <c r="L169" s="190" t="s">
        <v>82</v>
      </c>
      <c r="M169" s="191">
        <v>3281926.8</v>
      </c>
      <c r="N169" s="213"/>
      <c r="O169" s="180">
        <v>319506.86</v>
      </c>
      <c r="P169" s="192"/>
      <c r="Q169" s="181">
        <f>M169-O169-R169</f>
        <v>2962419.94</v>
      </c>
      <c r="R169" s="213"/>
      <c r="S169" s="192">
        <f>M169/H169</f>
        <v>655.7689371990328</v>
      </c>
      <c r="T169" s="193">
        <v>767.05</v>
      </c>
      <c r="U169" s="282">
        <v>44561</v>
      </c>
      <c r="V169" s="40"/>
      <c r="W169" s="40"/>
      <c r="Y169" s="40"/>
    </row>
    <row r="170" spans="1:25" s="68" customFormat="1" ht="25.5" customHeight="1" thickBot="1">
      <c r="A170" s="31"/>
      <c r="B170" s="47" t="s">
        <v>42</v>
      </c>
      <c r="C170" s="33" t="s">
        <v>19</v>
      </c>
      <c r="D170" s="33" t="s">
        <v>19</v>
      </c>
      <c r="E170" s="33" t="s">
        <v>19</v>
      </c>
      <c r="F170" s="33" t="s">
        <v>19</v>
      </c>
      <c r="G170" s="33" t="s">
        <v>19</v>
      </c>
      <c r="H170" s="36">
        <v>5004.7</v>
      </c>
      <c r="I170" s="36">
        <v>4839</v>
      </c>
      <c r="J170" s="36">
        <v>1849</v>
      </c>
      <c r="K170" s="44">
        <v>153</v>
      </c>
      <c r="L170" s="45" t="s">
        <v>19</v>
      </c>
      <c r="M170" s="37">
        <f aca="true" t="shared" si="26" ref="M170:R170">SUM(M168:M169)</f>
        <v>15352408.8</v>
      </c>
      <c r="N170" s="37">
        <f t="shared" si="26"/>
        <v>0</v>
      </c>
      <c r="O170" s="37">
        <f t="shared" si="26"/>
        <v>1494609.7999999998</v>
      </c>
      <c r="P170" s="37">
        <f t="shared" si="26"/>
        <v>0</v>
      </c>
      <c r="Q170" s="37">
        <f t="shared" si="26"/>
        <v>12113805.15</v>
      </c>
      <c r="R170" s="37">
        <f t="shared" si="26"/>
        <v>1743993.85</v>
      </c>
      <c r="S170" s="38" t="s">
        <v>19</v>
      </c>
      <c r="T170" s="39" t="s">
        <v>19</v>
      </c>
      <c r="U170" s="30" t="s">
        <v>19</v>
      </c>
      <c r="V170" s="40"/>
      <c r="W170" s="40"/>
      <c r="Y170" s="40"/>
    </row>
    <row r="171" spans="1:25" s="68" customFormat="1" ht="25.5" customHeight="1">
      <c r="A171" s="195">
        <v>16</v>
      </c>
      <c r="B171" s="196" t="s">
        <v>99</v>
      </c>
      <c r="C171" s="197" t="s">
        <v>47</v>
      </c>
      <c r="D171" s="197">
        <v>1989</v>
      </c>
      <c r="E171" s="197">
        <v>1989</v>
      </c>
      <c r="F171" s="199" t="s">
        <v>53</v>
      </c>
      <c r="G171" s="197">
        <v>5</v>
      </c>
      <c r="H171" s="301">
        <v>4769.3</v>
      </c>
      <c r="I171" s="301">
        <v>4237.3</v>
      </c>
      <c r="J171" s="228">
        <v>1081.37</v>
      </c>
      <c r="K171" s="202">
        <v>237</v>
      </c>
      <c r="L171" s="190" t="s">
        <v>132</v>
      </c>
      <c r="M171" s="230">
        <v>246577.91</v>
      </c>
      <c r="N171" s="181"/>
      <c r="O171" s="180">
        <v>23992.03</v>
      </c>
      <c r="P171" s="181"/>
      <c r="Q171" s="181">
        <f>M171-O171</f>
        <v>222585.88</v>
      </c>
      <c r="R171" s="181"/>
      <c r="S171" s="181">
        <f t="shared" si="13"/>
        <v>51.70106933931604</v>
      </c>
      <c r="T171" s="205">
        <v>59.25</v>
      </c>
      <c r="U171" s="281">
        <v>44561</v>
      </c>
      <c r="V171" s="40"/>
      <c r="W171" s="40"/>
      <c r="Y171" s="40"/>
    </row>
    <row r="172" spans="1:25" s="68" customFormat="1" ht="25.5" customHeight="1" thickBot="1">
      <c r="A172" s="265">
        <v>16</v>
      </c>
      <c r="B172" s="266" t="s">
        <v>99</v>
      </c>
      <c r="C172" s="267" t="s">
        <v>47</v>
      </c>
      <c r="D172" s="267">
        <v>1989</v>
      </c>
      <c r="E172" s="267">
        <v>1989</v>
      </c>
      <c r="F172" s="268" t="s">
        <v>53</v>
      </c>
      <c r="G172" s="267">
        <v>5</v>
      </c>
      <c r="H172" s="302">
        <v>4769.3</v>
      </c>
      <c r="I172" s="302">
        <v>4237.3</v>
      </c>
      <c r="J172" s="270">
        <v>1081.37</v>
      </c>
      <c r="K172" s="271">
        <v>237</v>
      </c>
      <c r="L172" s="190" t="s">
        <v>82</v>
      </c>
      <c r="M172" s="272">
        <v>2449159</v>
      </c>
      <c r="N172" s="210"/>
      <c r="O172" s="180">
        <v>237568.42</v>
      </c>
      <c r="P172" s="210"/>
      <c r="Q172" s="181">
        <f>M172-O172</f>
        <v>2211590.58</v>
      </c>
      <c r="R172" s="210"/>
      <c r="S172" s="210">
        <f t="shared" si="13"/>
        <v>513.5258843016795</v>
      </c>
      <c r="T172" s="273">
        <v>767.05</v>
      </c>
      <c r="U172" s="282">
        <v>44561</v>
      </c>
      <c r="V172" s="40"/>
      <c r="W172" s="40"/>
      <c r="Y172" s="40"/>
    </row>
    <row r="173" spans="1:25" s="68" customFormat="1" ht="25.5" customHeight="1" thickBot="1">
      <c r="A173" s="41"/>
      <c r="B173" s="42" t="s">
        <v>42</v>
      </c>
      <c r="C173" s="43" t="s">
        <v>19</v>
      </c>
      <c r="D173" s="33" t="s">
        <v>19</v>
      </c>
      <c r="E173" s="33" t="s">
        <v>19</v>
      </c>
      <c r="F173" s="33" t="s">
        <v>19</v>
      </c>
      <c r="G173" s="33" t="s">
        <v>19</v>
      </c>
      <c r="H173" s="36">
        <v>4769.3</v>
      </c>
      <c r="I173" s="36">
        <v>4237.3</v>
      </c>
      <c r="J173" s="36">
        <v>1081.37</v>
      </c>
      <c r="K173" s="44">
        <v>237</v>
      </c>
      <c r="L173" s="45" t="s">
        <v>19</v>
      </c>
      <c r="M173" s="37">
        <f aca="true" t="shared" si="27" ref="M173:R173">M171+M172</f>
        <v>2695736.91</v>
      </c>
      <c r="N173" s="37">
        <f t="shared" si="27"/>
        <v>0</v>
      </c>
      <c r="O173" s="37">
        <f t="shared" si="27"/>
        <v>261560.45</v>
      </c>
      <c r="P173" s="37">
        <f t="shared" si="27"/>
        <v>0</v>
      </c>
      <c r="Q173" s="37">
        <f t="shared" si="27"/>
        <v>2434176.46</v>
      </c>
      <c r="R173" s="37">
        <f t="shared" si="27"/>
        <v>0</v>
      </c>
      <c r="S173" s="46" t="s">
        <v>19</v>
      </c>
      <c r="T173" s="39" t="s">
        <v>19</v>
      </c>
      <c r="U173" s="30" t="s">
        <v>19</v>
      </c>
      <c r="V173" s="40"/>
      <c r="W173" s="40"/>
      <c r="Y173" s="40"/>
    </row>
    <row r="174" spans="1:25" s="68" customFormat="1" ht="25.5" customHeight="1">
      <c r="A174" s="303">
        <v>17</v>
      </c>
      <c r="B174" s="259" t="s">
        <v>88</v>
      </c>
      <c r="C174" s="197" t="s">
        <v>47</v>
      </c>
      <c r="D174" s="198">
        <v>1971</v>
      </c>
      <c r="E174" s="198">
        <v>1971</v>
      </c>
      <c r="F174" s="199" t="s">
        <v>146</v>
      </c>
      <c r="G174" s="197">
        <v>4</v>
      </c>
      <c r="H174" s="304">
        <v>2770.2</v>
      </c>
      <c r="I174" s="304">
        <v>2528.1</v>
      </c>
      <c r="J174" s="228">
        <v>1187</v>
      </c>
      <c r="K174" s="202">
        <v>129</v>
      </c>
      <c r="L174" s="203" t="s">
        <v>147</v>
      </c>
      <c r="M174" s="230">
        <v>1539926</v>
      </c>
      <c r="N174" s="305"/>
      <c r="O174" s="181">
        <v>336627.82</v>
      </c>
      <c r="P174" s="305"/>
      <c r="Q174" s="230">
        <f>M174-O174</f>
        <v>1203298.18</v>
      </c>
      <c r="R174" s="305"/>
      <c r="S174" s="180">
        <f aca="true" t="shared" si="28" ref="S174:S220">M174/H174</f>
        <v>555.8898274492817</v>
      </c>
      <c r="T174" s="306">
        <v>650.76</v>
      </c>
      <c r="U174" s="307">
        <v>44561</v>
      </c>
      <c r="V174" s="40"/>
      <c r="W174" s="40"/>
      <c r="Y174" s="40"/>
    </row>
    <row r="175" spans="1:25" s="68" customFormat="1" ht="25.5" customHeight="1" thickBot="1">
      <c r="A175" s="265">
        <v>17</v>
      </c>
      <c r="B175" s="296" t="s">
        <v>88</v>
      </c>
      <c r="C175" s="267" t="s">
        <v>47</v>
      </c>
      <c r="D175" s="285">
        <v>1971</v>
      </c>
      <c r="E175" s="285">
        <v>1971</v>
      </c>
      <c r="F175" s="268" t="s">
        <v>86</v>
      </c>
      <c r="G175" s="267">
        <v>4</v>
      </c>
      <c r="H175" s="308">
        <v>2770.2</v>
      </c>
      <c r="I175" s="308">
        <v>2528.1</v>
      </c>
      <c r="J175" s="270">
        <v>1187</v>
      </c>
      <c r="K175" s="271">
        <v>129</v>
      </c>
      <c r="L175" s="309" t="s">
        <v>132</v>
      </c>
      <c r="M175" s="272">
        <v>173238.45</v>
      </c>
      <c r="N175" s="210"/>
      <c r="O175" s="181">
        <f>M175-Q175</f>
        <v>0</v>
      </c>
      <c r="P175" s="210"/>
      <c r="Q175" s="210">
        <v>173238.45</v>
      </c>
      <c r="R175" s="210"/>
      <c r="S175" s="210">
        <f t="shared" si="28"/>
        <v>62.536441412172415</v>
      </c>
      <c r="T175" s="273">
        <v>92.88</v>
      </c>
      <c r="U175" s="287">
        <v>44561</v>
      </c>
      <c r="V175" s="40"/>
      <c r="W175" s="40"/>
      <c r="Y175" s="40"/>
    </row>
    <row r="176" spans="1:25" s="68" customFormat="1" ht="25.5" customHeight="1" thickBot="1">
      <c r="A176" s="31"/>
      <c r="B176" s="47" t="s">
        <v>42</v>
      </c>
      <c r="C176" s="33" t="s">
        <v>19</v>
      </c>
      <c r="D176" s="33" t="s">
        <v>19</v>
      </c>
      <c r="E176" s="33" t="s">
        <v>19</v>
      </c>
      <c r="F176" s="33" t="s">
        <v>19</v>
      </c>
      <c r="G176" s="33" t="s">
        <v>19</v>
      </c>
      <c r="H176" s="36">
        <v>2770.2</v>
      </c>
      <c r="I176" s="36">
        <v>2528.1</v>
      </c>
      <c r="J176" s="36">
        <v>1187</v>
      </c>
      <c r="K176" s="48">
        <v>129</v>
      </c>
      <c r="L176" s="45" t="s">
        <v>19</v>
      </c>
      <c r="M176" s="37">
        <f>M175+M174</f>
        <v>1713164.45</v>
      </c>
      <c r="N176" s="37">
        <f>SUM(N175:N175)</f>
        <v>0</v>
      </c>
      <c r="O176" s="38">
        <f>O174+O175</f>
        <v>336627.82</v>
      </c>
      <c r="P176" s="37">
        <f>SUM(P175:P175)</f>
        <v>0</v>
      </c>
      <c r="Q176" s="37">
        <f>Q175+Q174</f>
        <v>1376536.63</v>
      </c>
      <c r="R176" s="37">
        <f>SUM(R175:R175)</f>
        <v>0</v>
      </c>
      <c r="S176" s="38" t="s">
        <v>19</v>
      </c>
      <c r="T176" s="39" t="s">
        <v>19</v>
      </c>
      <c r="U176" s="30" t="s">
        <v>19</v>
      </c>
      <c r="V176" s="40"/>
      <c r="W176" s="40"/>
      <c r="Y176" s="40"/>
    </row>
    <row r="177" spans="1:25" s="92" customFormat="1" ht="25.5" customHeight="1" thickBot="1">
      <c r="A177" s="265">
        <v>18</v>
      </c>
      <c r="B177" s="296" t="s">
        <v>54</v>
      </c>
      <c r="C177" s="267" t="s">
        <v>47</v>
      </c>
      <c r="D177" s="267">
        <v>1990</v>
      </c>
      <c r="E177" s="267">
        <v>1990</v>
      </c>
      <c r="F177" s="268" t="s">
        <v>48</v>
      </c>
      <c r="G177" s="267">
        <v>4</v>
      </c>
      <c r="H177" s="269">
        <v>3627.4</v>
      </c>
      <c r="I177" s="269">
        <v>3265</v>
      </c>
      <c r="J177" s="270">
        <v>1252</v>
      </c>
      <c r="K177" s="271">
        <v>92</v>
      </c>
      <c r="L177" s="190" t="s">
        <v>82</v>
      </c>
      <c r="M177" s="272">
        <v>2641732</v>
      </c>
      <c r="N177" s="289"/>
      <c r="O177" s="180">
        <v>257304.7</v>
      </c>
      <c r="P177" s="289"/>
      <c r="Q177" s="210">
        <f>M177-O177</f>
        <v>2384427.3</v>
      </c>
      <c r="R177" s="289"/>
      <c r="S177" s="210">
        <f t="shared" si="28"/>
        <v>728.2714892209295</v>
      </c>
      <c r="T177" s="273">
        <v>769.83</v>
      </c>
      <c r="U177" s="310">
        <v>44561</v>
      </c>
      <c r="V177" s="40"/>
      <c r="W177" s="40"/>
      <c r="X177" s="68"/>
      <c r="Y177" s="40"/>
    </row>
    <row r="178" spans="1:25" s="92" customFormat="1" ht="25.5" customHeight="1" thickBot="1">
      <c r="A178" s="31"/>
      <c r="B178" s="47" t="s">
        <v>42</v>
      </c>
      <c r="C178" s="33" t="s">
        <v>19</v>
      </c>
      <c r="D178" s="33" t="s">
        <v>19</v>
      </c>
      <c r="E178" s="33" t="s">
        <v>19</v>
      </c>
      <c r="F178" s="33" t="s">
        <v>19</v>
      </c>
      <c r="G178" s="33" t="s">
        <v>19</v>
      </c>
      <c r="H178" s="36">
        <f>H177</f>
        <v>3627.4</v>
      </c>
      <c r="I178" s="36">
        <f>I177</f>
        <v>3265</v>
      </c>
      <c r="J178" s="36">
        <f>J177</f>
        <v>1252</v>
      </c>
      <c r="K178" s="44">
        <v>92</v>
      </c>
      <c r="L178" s="45" t="s">
        <v>19</v>
      </c>
      <c r="M178" s="37">
        <f aca="true" t="shared" si="29" ref="M178:R178">SUM(M177:M177)</f>
        <v>2641732</v>
      </c>
      <c r="N178" s="37">
        <f t="shared" si="29"/>
        <v>0</v>
      </c>
      <c r="O178" s="37">
        <f t="shared" si="29"/>
        <v>257304.7</v>
      </c>
      <c r="P178" s="37">
        <f t="shared" si="29"/>
        <v>0</v>
      </c>
      <c r="Q178" s="37">
        <f t="shared" si="29"/>
        <v>2384427.3</v>
      </c>
      <c r="R178" s="37">
        <f t="shared" si="29"/>
        <v>0</v>
      </c>
      <c r="S178" s="38" t="s">
        <v>19</v>
      </c>
      <c r="T178" s="39" t="s">
        <v>19</v>
      </c>
      <c r="U178" s="49" t="s">
        <v>19</v>
      </c>
      <c r="V178" s="40"/>
      <c r="W178" s="40"/>
      <c r="X178" s="68"/>
      <c r="Y178" s="40"/>
    </row>
    <row r="179" spans="1:25" s="90" customFormat="1" ht="25.5" customHeight="1" thickBot="1">
      <c r="A179" s="265">
        <v>19</v>
      </c>
      <c r="B179" s="296" t="s">
        <v>137</v>
      </c>
      <c r="C179" s="267" t="s">
        <v>47</v>
      </c>
      <c r="D179" s="267">
        <v>1990</v>
      </c>
      <c r="E179" s="267">
        <v>1990</v>
      </c>
      <c r="F179" s="268" t="s">
        <v>63</v>
      </c>
      <c r="G179" s="267">
        <v>4</v>
      </c>
      <c r="H179" s="270">
        <v>854.1</v>
      </c>
      <c r="I179" s="270">
        <v>624</v>
      </c>
      <c r="J179" s="270">
        <v>280</v>
      </c>
      <c r="K179" s="271">
        <v>19</v>
      </c>
      <c r="L179" s="178" t="s">
        <v>140</v>
      </c>
      <c r="M179" s="272">
        <v>174836</v>
      </c>
      <c r="N179" s="272"/>
      <c r="O179" s="180">
        <v>17293.45</v>
      </c>
      <c r="P179" s="272"/>
      <c r="Q179" s="272">
        <f>M179-O179</f>
        <v>157542.55</v>
      </c>
      <c r="R179" s="272"/>
      <c r="S179" s="210">
        <v>162.34</v>
      </c>
      <c r="T179" s="273">
        <v>207.98</v>
      </c>
      <c r="U179" s="311">
        <v>44561</v>
      </c>
      <c r="V179" s="298"/>
      <c r="W179" s="298"/>
      <c r="X179" s="239"/>
      <c r="Y179" s="298"/>
    </row>
    <row r="180" spans="1:25" s="90" customFormat="1" ht="25.5" customHeight="1" thickBot="1">
      <c r="A180" s="31"/>
      <c r="B180" s="47" t="s">
        <v>42</v>
      </c>
      <c r="C180" s="33" t="s">
        <v>19</v>
      </c>
      <c r="D180" s="33" t="s">
        <v>19</v>
      </c>
      <c r="E180" s="33" t="s">
        <v>19</v>
      </c>
      <c r="F180" s="33" t="s">
        <v>19</v>
      </c>
      <c r="G180" s="33" t="s">
        <v>19</v>
      </c>
      <c r="H180" s="36">
        <f>H179</f>
        <v>854.1</v>
      </c>
      <c r="I180" s="36">
        <f>I179</f>
        <v>624</v>
      </c>
      <c r="J180" s="36">
        <f>J179</f>
        <v>280</v>
      </c>
      <c r="K180" s="48">
        <v>19</v>
      </c>
      <c r="L180" s="45" t="s">
        <v>19</v>
      </c>
      <c r="M180" s="37">
        <f aca="true" t="shared" si="30" ref="M180:R180">SUM(M179:M179)</f>
        <v>174836</v>
      </c>
      <c r="N180" s="37">
        <f t="shared" si="30"/>
        <v>0</v>
      </c>
      <c r="O180" s="37">
        <f t="shared" si="30"/>
        <v>17293.45</v>
      </c>
      <c r="P180" s="37">
        <f t="shared" si="30"/>
        <v>0</v>
      </c>
      <c r="Q180" s="37">
        <f t="shared" si="30"/>
        <v>157542.55</v>
      </c>
      <c r="R180" s="37">
        <f t="shared" si="30"/>
        <v>0</v>
      </c>
      <c r="S180" s="38" t="s">
        <v>19</v>
      </c>
      <c r="T180" s="39" t="s">
        <v>19</v>
      </c>
      <c r="U180" s="30" t="s">
        <v>19</v>
      </c>
      <c r="V180" s="40"/>
      <c r="W180" s="40"/>
      <c r="X180" s="68"/>
      <c r="Y180" s="40"/>
    </row>
    <row r="181" spans="1:25" s="68" customFormat="1" ht="25.5" customHeight="1">
      <c r="A181" s="195">
        <v>20</v>
      </c>
      <c r="B181" s="196" t="s">
        <v>62</v>
      </c>
      <c r="C181" s="197" t="s">
        <v>47</v>
      </c>
      <c r="D181" s="198">
        <v>1967</v>
      </c>
      <c r="E181" s="198">
        <v>1967</v>
      </c>
      <c r="F181" s="199" t="s">
        <v>63</v>
      </c>
      <c r="G181" s="197">
        <v>4</v>
      </c>
      <c r="H181" s="262">
        <v>2635.2</v>
      </c>
      <c r="I181" s="262">
        <v>1950.2</v>
      </c>
      <c r="J181" s="228">
        <v>824.6</v>
      </c>
      <c r="K181" s="202">
        <v>55</v>
      </c>
      <c r="L181" s="178" t="s">
        <v>56</v>
      </c>
      <c r="M181" s="230">
        <v>3380060.4</v>
      </c>
      <c r="N181" s="140"/>
      <c r="O181" s="181">
        <v>516431.8</v>
      </c>
      <c r="P181" s="140"/>
      <c r="Q181" s="181">
        <f>M181-O181-R181</f>
        <v>2097181.8200000003</v>
      </c>
      <c r="R181" s="181">
        <v>766446.78</v>
      </c>
      <c r="S181" s="210">
        <f t="shared" si="28"/>
        <v>1282.658014571949</v>
      </c>
      <c r="T181" s="205">
        <v>2013.02</v>
      </c>
      <c r="U181" s="263">
        <v>44561</v>
      </c>
      <c r="V181" s="40"/>
      <c r="W181" s="40"/>
      <c r="Y181" s="40"/>
    </row>
    <row r="182" spans="1:25" s="68" customFormat="1" ht="25.5" customHeight="1">
      <c r="A182" s="170">
        <v>20</v>
      </c>
      <c r="B182" s="206" t="s">
        <v>62</v>
      </c>
      <c r="C182" s="172" t="s">
        <v>47</v>
      </c>
      <c r="D182" s="173">
        <v>1967</v>
      </c>
      <c r="E182" s="173">
        <v>1967</v>
      </c>
      <c r="F182" s="174" t="s">
        <v>63</v>
      </c>
      <c r="G182" s="172">
        <v>4</v>
      </c>
      <c r="H182" s="258">
        <v>2635.2</v>
      </c>
      <c r="I182" s="258">
        <v>1950.2</v>
      </c>
      <c r="J182" s="232">
        <v>824.6</v>
      </c>
      <c r="K182" s="177">
        <v>55</v>
      </c>
      <c r="L182" s="178" t="s">
        <v>58</v>
      </c>
      <c r="M182" s="179">
        <v>479056.8</v>
      </c>
      <c r="N182" s="209"/>
      <c r="O182" s="180">
        <v>139052.95</v>
      </c>
      <c r="P182" s="209"/>
      <c r="Q182" s="181">
        <f>M182-O182-R182</f>
        <v>340003.85</v>
      </c>
      <c r="R182" s="209"/>
      <c r="S182" s="180">
        <f t="shared" si="28"/>
        <v>181.79143897996357</v>
      </c>
      <c r="T182" s="182">
        <v>542.02</v>
      </c>
      <c r="U182" s="243">
        <v>44561</v>
      </c>
      <c r="V182" s="40"/>
      <c r="W182" s="40"/>
      <c r="Y182" s="40"/>
    </row>
    <row r="183" spans="1:25" s="68" customFormat="1" ht="25.5" customHeight="1">
      <c r="A183" s="170">
        <v>20</v>
      </c>
      <c r="B183" s="206" t="s">
        <v>62</v>
      </c>
      <c r="C183" s="172" t="s">
        <v>47</v>
      </c>
      <c r="D183" s="173">
        <v>1967</v>
      </c>
      <c r="E183" s="173">
        <v>1967</v>
      </c>
      <c r="F183" s="174" t="s">
        <v>63</v>
      </c>
      <c r="G183" s="172">
        <v>4</v>
      </c>
      <c r="H183" s="258">
        <v>2635.2</v>
      </c>
      <c r="I183" s="258">
        <v>1950.2</v>
      </c>
      <c r="J183" s="232">
        <v>824.6</v>
      </c>
      <c r="K183" s="177">
        <v>55</v>
      </c>
      <c r="L183" s="178" t="s">
        <v>81</v>
      </c>
      <c r="M183" s="179">
        <v>1035429.6</v>
      </c>
      <c r="N183" s="209"/>
      <c r="O183" s="180">
        <v>161572.54</v>
      </c>
      <c r="P183" s="209"/>
      <c r="Q183" s="181">
        <f>M183-O183-R183</f>
        <v>873857.0599999999</v>
      </c>
      <c r="R183" s="209"/>
      <c r="S183" s="180">
        <f t="shared" si="28"/>
        <v>392.9225865209472</v>
      </c>
      <c r="T183" s="182">
        <v>629.8</v>
      </c>
      <c r="U183" s="243">
        <v>44561</v>
      </c>
      <c r="V183" s="40"/>
      <c r="W183" s="40"/>
      <c r="Y183" s="40"/>
    </row>
    <row r="184" spans="1:25" s="68" customFormat="1" ht="25.5" customHeight="1" thickBot="1">
      <c r="A184" s="183">
        <v>20</v>
      </c>
      <c r="B184" s="211" t="s">
        <v>62</v>
      </c>
      <c r="C184" s="119" t="s">
        <v>47</v>
      </c>
      <c r="D184" s="185">
        <v>1967</v>
      </c>
      <c r="E184" s="185">
        <v>1967</v>
      </c>
      <c r="F184" s="186" t="s">
        <v>63</v>
      </c>
      <c r="G184" s="119">
        <v>4</v>
      </c>
      <c r="H184" s="238">
        <v>2635.2</v>
      </c>
      <c r="I184" s="238">
        <v>1950.2</v>
      </c>
      <c r="J184" s="233">
        <v>824.6</v>
      </c>
      <c r="K184" s="189">
        <v>55</v>
      </c>
      <c r="L184" s="190" t="s">
        <v>82</v>
      </c>
      <c r="M184" s="191">
        <v>3101029.2</v>
      </c>
      <c r="N184" s="213"/>
      <c r="O184" s="180">
        <v>199679.85</v>
      </c>
      <c r="P184" s="213"/>
      <c r="Q184" s="181">
        <f>M184-O184-R184</f>
        <v>2901349.35</v>
      </c>
      <c r="R184" s="213"/>
      <c r="S184" s="192">
        <f t="shared" si="28"/>
        <v>1176.7718579234975</v>
      </c>
      <c r="T184" s="193">
        <v>778.34</v>
      </c>
      <c r="U184" s="261">
        <v>44561</v>
      </c>
      <c r="V184" s="40"/>
      <c r="W184" s="40"/>
      <c r="Y184" s="40"/>
    </row>
    <row r="185" spans="1:25" s="68" customFormat="1" ht="25.5" customHeight="1" thickBot="1">
      <c r="A185" s="31"/>
      <c r="B185" s="47" t="s">
        <v>42</v>
      </c>
      <c r="C185" s="33" t="s">
        <v>19</v>
      </c>
      <c r="D185" s="33" t="s">
        <v>19</v>
      </c>
      <c r="E185" s="33" t="s">
        <v>19</v>
      </c>
      <c r="F185" s="33" t="s">
        <v>19</v>
      </c>
      <c r="G185" s="33" t="s">
        <v>19</v>
      </c>
      <c r="H185" s="36">
        <v>2635.2</v>
      </c>
      <c r="I185" s="36">
        <v>1950.2</v>
      </c>
      <c r="J185" s="36">
        <v>824.6</v>
      </c>
      <c r="K185" s="44">
        <v>55</v>
      </c>
      <c r="L185" s="45" t="s">
        <v>19</v>
      </c>
      <c r="M185" s="37">
        <f aca="true" t="shared" si="31" ref="M185:R185">SUM(M181:M184)</f>
        <v>7995576</v>
      </c>
      <c r="N185" s="37">
        <f t="shared" si="31"/>
        <v>0</v>
      </c>
      <c r="O185" s="37">
        <f t="shared" si="31"/>
        <v>1016737.14</v>
      </c>
      <c r="P185" s="37">
        <f t="shared" si="31"/>
        <v>0</v>
      </c>
      <c r="Q185" s="37">
        <f t="shared" si="31"/>
        <v>6212392.08</v>
      </c>
      <c r="R185" s="37">
        <f t="shared" si="31"/>
        <v>766446.78</v>
      </c>
      <c r="S185" s="38" t="s">
        <v>19</v>
      </c>
      <c r="T185" s="39" t="s">
        <v>19</v>
      </c>
      <c r="U185" s="30" t="s">
        <v>19</v>
      </c>
      <c r="V185" s="40"/>
      <c r="W185" s="40"/>
      <c r="Y185" s="40"/>
    </row>
    <row r="186" spans="1:25" s="68" customFormat="1" ht="25.5" customHeight="1">
      <c r="A186" s="303">
        <v>21</v>
      </c>
      <c r="B186" s="259" t="s">
        <v>115</v>
      </c>
      <c r="C186" s="197" t="s">
        <v>47</v>
      </c>
      <c r="D186" s="197">
        <v>1966</v>
      </c>
      <c r="E186" s="197">
        <v>1966</v>
      </c>
      <c r="F186" s="199" t="s">
        <v>116</v>
      </c>
      <c r="G186" s="197">
        <v>2</v>
      </c>
      <c r="H186" s="228">
        <v>665.2</v>
      </c>
      <c r="I186" s="228">
        <v>603.1</v>
      </c>
      <c r="J186" s="228">
        <v>560</v>
      </c>
      <c r="K186" s="202">
        <v>27</v>
      </c>
      <c r="L186" s="164" t="s">
        <v>133</v>
      </c>
      <c r="M186" s="181">
        <v>85188</v>
      </c>
      <c r="N186" s="181"/>
      <c r="O186" s="180">
        <v>8338.81</v>
      </c>
      <c r="P186" s="181"/>
      <c r="Q186" s="181">
        <f>M186-O186-R186</f>
        <v>76849.19</v>
      </c>
      <c r="R186" s="181"/>
      <c r="S186" s="166">
        <f>M186/H186</f>
        <v>128.0637402285027</v>
      </c>
      <c r="T186" s="205">
        <v>128.76565307855424</v>
      </c>
      <c r="U186" s="243">
        <v>44561</v>
      </c>
      <c r="V186" s="40"/>
      <c r="W186" s="40"/>
      <c r="Y186" s="40"/>
    </row>
    <row r="187" spans="1:25" s="68" customFormat="1" ht="25.5" customHeight="1">
      <c r="A187" s="195">
        <v>21</v>
      </c>
      <c r="B187" s="259" t="s">
        <v>115</v>
      </c>
      <c r="C187" s="197" t="s">
        <v>47</v>
      </c>
      <c r="D187" s="197">
        <v>1966</v>
      </c>
      <c r="E187" s="197">
        <v>1966</v>
      </c>
      <c r="F187" s="199" t="s">
        <v>116</v>
      </c>
      <c r="G187" s="197">
        <v>2</v>
      </c>
      <c r="H187" s="228">
        <v>665.2</v>
      </c>
      <c r="I187" s="228">
        <v>603.1</v>
      </c>
      <c r="J187" s="228">
        <v>560</v>
      </c>
      <c r="K187" s="202">
        <v>27</v>
      </c>
      <c r="L187" s="190" t="s">
        <v>82</v>
      </c>
      <c r="M187" s="181">
        <v>756405</v>
      </c>
      <c r="N187" s="181"/>
      <c r="O187" s="180">
        <v>44627.9</v>
      </c>
      <c r="P187" s="181"/>
      <c r="Q187" s="181">
        <f>M187-O187</f>
        <v>711777.1</v>
      </c>
      <c r="R187" s="181"/>
      <c r="S187" s="180">
        <v>1080.8794347564642</v>
      </c>
      <c r="T187" s="205">
        <v>1080.88</v>
      </c>
      <c r="U187" s="263">
        <v>44561</v>
      </c>
      <c r="V187" s="40"/>
      <c r="W187" s="40"/>
      <c r="Y187" s="40"/>
    </row>
    <row r="188" spans="1:25" s="68" customFormat="1" ht="25.5" customHeight="1" thickBot="1">
      <c r="A188" s="183">
        <v>21</v>
      </c>
      <c r="B188" s="184" t="s">
        <v>115</v>
      </c>
      <c r="C188" s="119" t="s">
        <v>47</v>
      </c>
      <c r="D188" s="119">
        <v>1966</v>
      </c>
      <c r="E188" s="119">
        <v>1966</v>
      </c>
      <c r="F188" s="186" t="s">
        <v>116</v>
      </c>
      <c r="G188" s="119">
        <v>2</v>
      </c>
      <c r="H188" s="233">
        <v>665.2</v>
      </c>
      <c r="I188" s="233">
        <v>603.1</v>
      </c>
      <c r="J188" s="233">
        <v>560</v>
      </c>
      <c r="K188" s="189">
        <v>27</v>
      </c>
      <c r="L188" s="190" t="s">
        <v>50</v>
      </c>
      <c r="M188" s="192">
        <v>4741929.6</v>
      </c>
      <c r="N188" s="192"/>
      <c r="O188" s="192">
        <v>524155.52</v>
      </c>
      <c r="P188" s="192"/>
      <c r="Q188" s="181">
        <f>M188-O188-R188</f>
        <v>3439864.37</v>
      </c>
      <c r="R188" s="192">
        <v>777909.71</v>
      </c>
      <c r="S188" s="210">
        <f>M188/J188</f>
        <v>8467.731428571427</v>
      </c>
      <c r="T188" s="193">
        <v>9614.37</v>
      </c>
      <c r="U188" s="243">
        <v>44561</v>
      </c>
      <c r="V188" s="40"/>
      <c r="W188" s="40"/>
      <c r="Y188" s="40"/>
    </row>
    <row r="189" spans="1:25" s="68" customFormat="1" ht="25.5" customHeight="1" thickBot="1">
      <c r="A189" s="31"/>
      <c r="B189" s="47" t="s">
        <v>42</v>
      </c>
      <c r="C189" s="33" t="s">
        <v>19</v>
      </c>
      <c r="D189" s="33" t="s">
        <v>19</v>
      </c>
      <c r="E189" s="33" t="s">
        <v>19</v>
      </c>
      <c r="F189" s="33" t="s">
        <v>19</v>
      </c>
      <c r="G189" s="33" t="s">
        <v>19</v>
      </c>
      <c r="H189" s="36">
        <f>H188</f>
        <v>665.2</v>
      </c>
      <c r="I189" s="36">
        <f>I188</f>
        <v>603.1</v>
      </c>
      <c r="J189" s="36">
        <f>J188</f>
        <v>560</v>
      </c>
      <c r="K189" s="44">
        <f>K188</f>
        <v>27</v>
      </c>
      <c r="L189" s="45" t="s">
        <v>19</v>
      </c>
      <c r="M189" s="37">
        <f>M186+M187+M188</f>
        <v>5583522.6</v>
      </c>
      <c r="N189" s="37">
        <v>0</v>
      </c>
      <c r="O189" s="37">
        <f>O186+O187+O188</f>
        <v>577122.23</v>
      </c>
      <c r="P189" s="37">
        <v>0</v>
      </c>
      <c r="Q189" s="37">
        <f>Q186+Q187+Q188</f>
        <v>4228490.66</v>
      </c>
      <c r="R189" s="37">
        <f>R186+R188</f>
        <v>777909.71</v>
      </c>
      <c r="S189" s="38" t="s">
        <v>19</v>
      </c>
      <c r="T189" s="39" t="s">
        <v>19</v>
      </c>
      <c r="U189" s="30" t="s">
        <v>19</v>
      </c>
      <c r="V189" s="40"/>
      <c r="W189" s="40"/>
      <c r="Y189" s="40"/>
    </row>
    <row r="190" spans="1:25" s="92" customFormat="1" ht="25.5" customHeight="1">
      <c r="A190" s="312">
        <v>22</v>
      </c>
      <c r="B190" s="296" t="s">
        <v>102</v>
      </c>
      <c r="C190" s="267" t="s">
        <v>47</v>
      </c>
      <c r="D190" s="267">
        <v>1992</v>
      </c>
      <c r="E190" s="267">
        <v>1992</v>
      </c>
      <c r="F190" s="268" t="s">
        <v>53</v>
      </c>
      <c r="G190" s="267">
        <v>5</v>
      </c>
      <c r="H190" s="313">
        <v>5512.1</v>
      </c>
      <c r="I190" s="313">
        <v>4483.5</v>
      </c>
      <c r="J190" s="314">
        <v>1200</v>
      </c>
      <c r="K190" s="314">
        <v>183</v>
      </c>
      <c r="L190" s="190" t="s">
        <v>132</v>
      </c>
      <c r="M190" s="272">
        <v>248735.07</v>
      </c>
      <c r="N190" s="315"/>
      <c r="O190" s="180">
        <v>24201.92</v>
      </c>
      <c r="P190" s="315"/>
      <c r="Q190" s="316">
        <f>M190-O190</f>
        <v>224533.15000000002</v>
      </c>
      <c r="R190" s="315"/>
      <c r="S190" s="210">
        <f t="shared" si="28"/>
        <v>45.125282560185774</v>
      </c>
      <c r="T190" s="273">
        <v>59.25</v>
      </c>
      <c r="U190" s="281">
        <v>44561</v>
      </c>
      <c r="V190" s="40"/>
      <c r="W190" s="40"/>
      <c r="X190" s="68"/>
      <c r="Y190" s="40"/>
    </row>
    <row r="191" spans="1:25" s="92" customFormat="1" ht="25.5" customHeight="1" thickBot="1">
      <c r="A191" s="317">
        <v>22</v>
      </c>
      <c r="B191" s="184" t="s">
        <v>102</v>
      </c>
      <c r="C191" s="119" t="s">
        <v>47</v>
      </c>
      <c r="D191" s="119">
        <v>1992</v>
      </c>
      <c r="E191" s="119">
        <v>1992</v>
      </c>
      <c r="F191" s="186" t="s">
        <v>53</v>
      </c>
      <c r="G191" s="119">
        <v>5</v>
      </c>
      <c r="H191" s="318">
        <v>5512.1</v>
      </c>
      <c r="I191" s="318">
        <v>4483.5</v>
      </c>
      <c r="J191" s="120">
        <v>1200</v>
      </c>
      <c r="K191" s="120">
        <v>183</v>
      </c>
      <c r="L191" s="190" t="s">
        <v>82</v>
      </c>
      <c r="M191" s="191">
        <v>2417753</v>
      </c>
      <c r="N191" s="122"/>
      <c r="O191" s="180">
        <v>235489.14</v>
      </c>
      <c r="P191" s="122"/>
      <c r="Q191" s="315">
        <f>M191-O191</f>
        <v>2182263.86</v>
      </c>
      <c r="R191" s="122"/>
      <c r="S191" s="192">
        <f t="shared" si="28"/>
        <v>438.6264762975998</v>
      </c>
      <c r="T191" s="193">
        <v>767.05</v>
      </c>
      <c r="U191" s="282">
        <v>44561</v>
      </c>
      <c r="V191" s="40"/>
      <c r="W191" s="40"/>
      <c r="X191" s="68"/>
      <c r="Y191" s="40"/>
    </row>
    <row r="192" spans="1:25" s="92" customFormat="1" ht="25.5" customHeight="1" thickBot="1">
      <c r="A192" s="50"/>
      <c r="B192" s="47" t="s">
        <v>42</v>
      </c>
      <c r="C192" s="33" t="s">
        <v>19</v>
      </c>
      <c r="D192" s="33" t="s">
        <v>19</v>
      </c>
      <c r="E192" s="33" t="s">
        <v>19</v>
      </c>
      <c r="F192" s="33" t="s">
        <v>19</v>
      </c>
      <c r="G192" s="33" t="s">
        <v>19</v>
      </c>
      <c r="H192" s="36">
        <v>5512.1</v>
      </c>
      <c r="I192" s="36">
        <v>4483.5</v>
      </c>
      <c r="J192" s="36">
        <v>1200</v>
      </c>
      <c r="K192" s="44">
        <v>183</v>
      </c>
      <c r="L192" s="45" t="s">
        <v>19</v>
      </c>
      <c r="M192" s="37">
        <f aca="true" t="shared" si="32" ref="M192:R192">M190+M191</f>
        <v>2666488.07</v>
      </c>
      <c r="N192" s="37">
        <f t="shared" si="32"/>
        <v>0</v>
      </c>
      <c r="O192" s="37">
        <f t="shared" si="32"/>
        <v>259691.06</v>
      </c>
      <c r="P192" s="37">
        <f t="shared" si="32"/>
        <v>0</v>
      </c>
      <c r="Q192" s="37">
        <f t="shared" si="32"/>
        <v>2406797.01</v>
      </c>
      <c r="R192" s="37">
        <f t="shared" si="32"/>
        <v>0</v>
      </c>
      <c r="S192" s="38" t="s">
        <v>19</v>
      </c>
      <c r="T192" s="39" t="s">
        <v>19</v>
      </c>
      <c r="U192" s="30" t="s">
        <v>19</v>
      </c>
      <c r="V192" s="40"/>
      <c r="W192" s="40"/>
      <c r="X192" s="68"/>
      <c r="Y192" s="40"/>
    </row>
    <row r="193" spans="1:25" s="68" customFormat="1" ht="25.5" customHeight="1">
      <c r="A193" s="195">
        <v>23</v>
      </c>
      <c r="B193" s="196" t="s">
        <v>64</v>
      </c>
      <c r="C193" s="197" t="s">
        <v>47</v>
      </c>
      <c r="D193" s="198">
        <v>1983</v>
      </c>
      <c r="E193" s="198">
        <v>1983</v>
      </c>
      <c r="F193" s="199" t="s">
        <v>48</v>
      </c>
      <c r="G193" s="197">
        <v>4</v>
      </c>
      <c r="H193" s="262">
        <v>3655.7</v>
      </c>
      <c r="I193" s="262">
        <v>3321.2</v>
      </c>
      <c r="J193" s="228">
        <v>1120</v>
      </c>
      <c r="K193" s="202">
        <v>152</v>
      </c>
      <c r="L193" s="178" t="s">
        <v>56</v>
      </c>
      <c r="M193" s="230">
        <v>5470968</v>
      </c>
      <c r="N193" s="140"/>
      <c r="O193" s="181">
        <v>708647.39</v>
      </c>
      <c r="P193" s="140"/>
      <c r="Q193" s="181">
        <f>M193-O193-R193</f>
        <v>3710602.8100000005</v>
      </c>
      <c r="R193" s="181">
        <v>1051717.8</v>
      </c>
      <c r="S193" s="210">
        <f t="shared" si="28"/>
        <v>1496.5582514976613</v>
      </c>
      <c r="T193" s="205">
        <v>1991.17</v>
      </c>
      <c r="U193" s="263">
        <v>44561</v>
      </c>
      <c r="V193" s="40"/>
      <c r="W193" s="40"/>
      <c r="Y193" s="40"/>
    </row>
    <row r="194" spans="1:25" s="68" customFormat="1" ht="25.5" customHeight="1">
      <c r="A194" s="170">
        <v>23</v>
      </c>
      <c r="B194" s="206" t="s">
        <v>64</v>
      </c>
      <c r="C194" s="172" t="s">
        <v>47</v>
      </c>
      <c r="D194" s="173">
        <v>1983</v>
      </c>
      <c r="E194" s="173">
        <v>1983</v>
      </c>
      <c r="F194" s="174" t="s">
        <v>48</v>
      </c>
      <c r="G194" s="172">
        <v>4</v>
      </c>
      <c r="H194" s="258">
        <v>3655.7</v>
      </c>
      <c r="I194" s="258">
        <v>3321.2</v>
      </c>
      <c r="J194" s="232">
        <v>1120</v>
      </c>
      <c r="K194" s="177">
        <v>152</v>
      </c>
      <c r="L194" s="178" t="s">
        <v>58</v>
      </c>
      <c r="M194" s="179">
        <v>728401.2</v>
      </c>
      <c r="N194" s="209"/>
      <c r="O194" s="180">
        <v>190805.97</v>
      </c>
      <c r="P194" s="209"/>
      <c r="Q194" s="181">
        <f>M194-O194-R194</f>
        <v>537595.23</v>
      </c>
      <c r="R194" s="209"/>
      <c r="S194" s="180">
        <f t="shared" si="28"/>
        <v>199.25081379763108</v>
      </c>
      <c r="T194" s="182">
        <v>536.13</v>
      </c>
      <c r="U194" s="243">
        <v>44561</v>
      </c>
      <c r="V194" s="40"/>
      <c r="W194" s="40"/>
      <c r="Y194" s="40"/>
    </row>
    <row r="195" spans="1:25" s="68" customFormat="1" ht="25.5" customHeight="1" thickBot="1">
      <c r="A195" s="183">
        <v>23</v>
      </c>
      <c r="B195" s="211" t="s">
        <v>64</v>
      </c>
      <c r="C195" s="119" t="s">
        <v>47</v>
      </c>
      <c r="D195" s="185">
        <v>1983</v>
      </c>
      <c r="E195" s="185">
        <v>1983</v>
      </c>
      <c r="F195" s="186" t="s">
        <v>48</v>
      </c>
      <c r="G195" s="119">
        <v>4</v>
      </c>
      <c r="H195" s="238">
        <v>3655.7</v>
      </c>
      <c r="I195" s="238">
        <v>3321.2</v>
      </c>
      <c r="J195" s="233">
        <v>1120</v>
      </c>
      <c r="K195" s="189">
        <v>152</v>
      </c>
      <c r="L195" s="190" t="s">
        <v>82</v>
      </c>
      <c r="M195" s="191">
        <v>2077587</v>
      </c>
      <c r="N195" s="213"/>
      <c r="O195" s="180">
        <v>202357</v>
      </c>
      <c r="P195" s="213"/>
      <c r="Q195" s="181">
        <f>M195-O195-R195</f>
        <v>1875230</v>
      </c>
      <c r="R195" s="213"/>
      <c r="S195" s="210">
        <f>M195/H195</f>
        <v>568.3144131082967</v>
      </c>
      <c r="T195" s="193">
        <v>769.83</v>
      </c>
      <c r="U195" s="261">
        <v>44561</v>
      </c>
      <c r="V195" s="40"/>
      <c r="W195" s="40"/>
      <c r="Y195" s="40"/>
    </row>
    <row r="196" spans="1:25" s="92" customFormat="1" ht="25.5" customHeight="1" thickBot="1">
      <c r="A196" s="50"/>
      <c r="B196" s="47" t="s">
        <v>42</v>
      </c>
      <c r="C196" s="33" t="s">
        <v>19</v>
      </c>
      <c r="D196" s="33" t="s">
        <v>19</v>
      </c>
      <c r="E196" s="33" t="s">
        <v>19</v>
      </c>
      <c r="F196" s="33" t="s">
        <v>19</v>
      </c>
      <c r="G196" s="33" t="s">
        <v>19</v>
      </c>
      <c r="H196" s="36">
        <v>3655.7</v>
      </c>
      <c r="I196" s="36">
        <v>3321.2</v>
      </c>
      <c r="J196" s="36">
        <v>1120</v>
      </c>
      <c r="K196" s="44">
        <v>152</v>
      </c>
      <c r="L196" s="45" t="s">
        <v>19</v>
      </c>
      <c r="M196" s="37">
        <f>M193+M194+M195</f>
        <v>8276956.2</v>
      </c>
      <c r="N196" s="37">
        <v>0</v>
      </c>
      <c r="O196" s="37">
        <f>O193+O194+O195</f>
        <v>1101810.3599999999</v>
      </c>
      <c r="P196" s="37">
        <v>0</v>
      </c>
      <c r="Q196" s="37">
        <f>Q193+Q194+Q195</f>
        <v>6123428.040000001</v>
      </c>
      <c r="R196" s="37">
        <f>R193+R194+R195</f>
        <v>1051717.8</v>
      </c>
      <c r="S196" s="38" t="s">
        <v>19</v>
      </c>
      <c r="T196" s="39" t="s">
        <v>19</v>
      </c>
      <c r="U196" s="30" t="s">
        <v>19</v>
      </c>
      <c r="V196" s="40"/>
      <c r="W196" s="40"/>
      <c r="X196" s="68"/>
      <c r="Y196" s="40"/>
    </row>
    <row r="197" spans="1:25" s="92" customFormat="1" ht="25.5" customHeight="1">
      <c r="A197" s="319">
        <v>24</v>
      </c>
      <c r="B197" s="259" t="s">
        <v>65</v>
      </c>
      <c r="C197" s="197" t="s">
        <v>47</v>
      </c>
      <c r="D197" s="198">
        <v>1976</v>
      </c>
      <c r="E197" s="198">
        <v>1976</v>
      </c>
      <c r="F197" s="199" t="s">
        <v>114</v>
      </c>
      <c r="G197" s="197">
        <v>3</v>
      </c>
      <c r="H197" s="262">
        <v>1239.8</v>
      </c>
      <c r="I197" s="262">
        <v>1113.8</v>
      </c>
      <c r="J197" s="228">
        <v>509.9</v>
      </c>
      <c r="K197" s="202">
        <v>55</v>
      </c>
      <c r="L197" s="178" t="s">
        <v>56</v>
      </c>
      <c r="M197" s="230">
        <v>2616007.2</v>
      </c>
      <c r="N197" s="140"/>
      <c r="O197" s="180">
        <v>338579.43</v>
      </c>
      <c r="P197" s="140"/>
      <c r="Q197" s="181">
        <f>M197-O197</f>
        <v>2277427.77</v>
      </c>
      <c r="R197" s="140"/>
      <c r="S197" s="210">
        <f t="shared" si="28"/>
        <v>2110.0235521858367</v>
      </c>
      <c r="T197" s="205">
        <v>2805.16</v>
      </c>
      <c r="U197" s="281">
        <v>44561</v>
      </c>
      <c r="V197" s="40"/>
      <c r="W197" s="40"/>
      <c r="X197" s="68"/>
      <c r="Y197" s="40"/>
    </row>
    <row r="198" spans="1:25" s="92" customFormat="1" ht="25.5" customHeight="1">
      <c r="A198" s="320">
        <v>24</v>
      </c>
      <c r="B198" s="171" t="s">
        <v>65</v>
      </c>
      <c r="C198" s="172" t="s">
        <v>47</v>
      </c>
      <c r="D198" s="173">
        <v>1976</v>
      </c>
      <c r="E198" s="173">
        <v>1976</v>
      </c>
      <c r="F198" s="174" t="s">
        <v>114</v>
      </c>
      <c r="G198" s="172">
        <v>3</v>
      </c>
      <c r="H198" s="258">
        <v>1239.8</v>
      </c>
      <c r="I198" s="258">
        <v>1113.8</v>
      </c>
      <c r="J198" s="232">
        <v>509.9</v>
      </c>
      <c r="K198" s="177">
        <v>55</v>
      </c>
      <c r="L198" s="178" t="s">
        <v>58</v>
      </c>
      <c r="M198" s="230">
        <v>454213.2</v>
      </c>
      <c r="N198" s="209"/>
      <c r="O198" s="180">
        <v>65180.97</v>
      </c>
      <c r="P198" s="209"/>
      <c r="Q198" s="181">
        <f>M198-O198</f>
        <v>389032.23</v>
      </c>
      <c r="R198" s="209"/>
      <c r="S198" s="180">
        <f>M198/H198</f>
        <v>366.3600580738829</v>
      </c>
      <c r="T198" s="182">
        <v>540.03</v>
      </c>
      <c r="U198" s="257">
        <v>44561</v>
      </c>
      <c r="V198" s="40"/>
      <c r="W198" s="40"/>
      <c r="X198" s="68"/>
      <c r="Y198" s="40"/>
    </row>
    <row r="199" spans="1:25" s="68" customFormat="1" ht="25.5" customHeight="1">
      <c r="A199" s="170">
        <v>24</v>
      </c>
      <c r="B199" s="206" t="s">
        <v>65</v>
      </c>
      <c r="C199" s="172" t="s">
        <v>47</v>
      </c>
      <c r="D199" s="173">
        <v>1976</v>
      </c>
      <c r="E199" s="173">
        <v>1976</v>
      </c>
      <c r="F199" s="174" t="s">
        <v>114</v>
      </c>
      <c r="G199" s="172">
        <v>3</v>
      </c>
      <c r="H199" s="258">
        <v>1239.8</v>
      </c>
      <c r="I199" s="258">
        <v>1113.8</v>
      </c>
      <c r="J199" s="232">
        <v>509.9</v>
      </c>
      <c r="K199" s="177">
        <v>55</v>
      </c>
      <c r="L199" s="190" t="s">
        <v>82</v>
      </c>
      <c r="M199" s="230">
        <v>1446944.4</v>
      </c>
      <c r="N199" s="209"/>
      <c r="O199" s="180">
        <v>49971.71</v>
      </c>
      <c r="P199" s="209"/>
      <c r="Q199" s="181">
        <f>M199-O199</f>
        <v>1396972.69</v>
      </c>
      <c r="R199" s="209"/>
      <c r="S199" s="210">
        <f t="shared" si="28"/>
        <v>1167.0788836909178</v>
      </c>
      <c r="T199" s="182">
        <v>414.02</v>
      </c>
      <c r="U199" s="243">
        <v>44561</v>
      </c>
      <c r="V199" s="40"/>
      <c r="W199" s="40"/>
      <c r="Y199" s="40"/>
    </row>
    <row r="200" spans="1:25" s="92" customFormat="1" ht="25.5" customHeight="1" thickBot="1">
      <c r="A200" s="317">
        <v>24</v>
      </c>
      <c r="B200" s="184" t="s">
        <v>65</v>
      </c>
      <c r="C200" s="119" t="s">
        <v>47</v>
      </c>
      <c r="D200" s="185">
        <v>1976</v>
      </c>
      <c r="E200" s="185">
        <v>1976</v>
      </c>
      <c r="F200" s="186" t="s">
        <v>114</v>
      </c>
      <c r="G200" s="119">
        <v>3</v>
      </c>
      <c r="H200" s="238">
        <v>1239.8</v>
      </c>
      <c r="I200" s="238">
        <v>1113.8</v>
      </c>
      <c r="J200" s="233">
        <v>509.9</v>
      </c>
      <c r="K200" s="189">
        <v>55</v>
      </c>
      <c r="L200" s="178" t="s">
        <v>81</v>
      </c>
      <c r="M200" s="191">
        <v>574328.4</v>
      </c>
      <c r="N200" s="213"/>
      <c r="O200" s="180">
        <v>113847.93</v>
      </c>
      <c r="P200" s="213"/>
      <c r="Q200" s="181">
        <f>M200-O200</f>
        <v>460480.47000000003</v>
      </c>
      <c r="R200" s="213"/>
      <c r="S200" s="192">
        <f t="shared" si="28"/>
        <v>463.24278109372483</v>
      </c>
      <c r="T200" s="193">
        <v>943.24</v>
      </c>
      <c r="U200" s="282">
        <v>44561</v>
      </c>
      <c r="V200" s="40"/>
      <c r="W200" s="40"/>
      <c r="X200" s="68"/>
      <c r="Y200" s="40"/>
    </row>
    <row r="201" spans="1:25" s="68" customFormat="1" ht="25.5" customHeight="1" thickBot="1">
      <c r="A201" s="31"/>
      <c r="B201" s="47" t="s">
        <v>42</v>
      </c>
      <c r="C201" s="33" t="s">
        <v>19</v>
      </c>
      <c r="D201" s="33" t="s">
        <v>19</v>
      </c>
      <c r="E201" s="33" t="s">
        <v>19</v>
      </c>
      <c r="F201" s="33" t="s">
        <v>19</v>
      </c>
      <c r="G201" s="33" t="s">
        <v>19</v>
      </c>
      <c r="H201" s="36">
        <f>H197</f>
        <v>1239.8</v>
      </c>
      <c r="I201" s="36">
        <f>I197</f>
        <v>1113.8</v>
      </c>
      <c r="J201" s="36">
        <f>J197</f>
        <v>509.9</v>
      </c>
      <c r="K201" s="44">
        <f>K197</f>
        <v>55</v>
      </c>
      <c r="L201" s="45" t="s">
        <v>19</v>
      </c>
      <c r="M201" s="37">
        <f>SUM(M197:M200)</f>
        <v>5091493.200000001</v>
      </c>
      <c r="N201" s="37">
        <f>SUM(N198:N200)</f>
        <v>0</v>
      </c>
      <c r="O201" s="37">
        <f>SUM(O197:O200)</f>
        <v>567580.04</v>
      </c>
      <c r="P201" s="37">
        <f>SUM(P198:P200)</f>
        <v>0</v>
      </c>
      <c r="Q201" s="37">
        <f>SUM(Q197:Q200)</f>
        <v>4523913.16</v>
      </c>
      <c r="R201" s="37">
        <f>SUM(R198:R200)</f>
        <v>0</v>
      </c>
      <c r="S201" s="38" t="s">
        <v>19</v>
      </c>
      <c r="T201" s="39" t="s">
        <v>19</v>
      </c>
      <c r="U201" s="30" t="s">
        <v>19</v>
      </c>
      <c r="V201" s="40"/>
      <c r="W201" s="40"/>
      <c r="Y201" s="40"/>
    </row>
    <row r="202" spans="1:25" s="68" customFormat="1" ht="25.5" customHeight="1" thickBot="1">
      <c r="A202" s="303">
        <v>25</v>
      </c>
      <c r="B202" s="259" t="s">
        <v>141</v>
      </c>
      <c r="C202" s="197" t="s">
        <v>47</v>
      </c>
      <c r="D202" s="197">
        <v>1975</v>
      </c>
      <c r="E202" s="197">
        <v>1975</v>
      </c>
      <c r="F202" s="199" t="s">
        <v>97</v>
      </c>
      <c r="G202" s="197">
        <v>4</v>
      </c>
      <c r="H202" s="228">
        <v>1747.6</v>
      </c>
      <c r="I202" s="228">
        <v>1599.4</v>
      </c>
      <c r="J202" s="228">
        <v>711</v>
      </c>
      <c r="K202" s="202">
        <v>72</v>
      </c>
      <c r="L202" s="229" t="s">
        <v>49</v>
      </c>
      <c r="M202" s="230">
        <v>176044</v>
      </c>
      <c r="N202" s="305"/>
      <c r="O202" s="180">
        <v>17140.34</v>
      </c>
      <c r="P202" s="305"/>
      <c r="Q202" s="230">
        <f>M202-O202</f>
        <v>158903.66</v>
      </c>
      <c r="R202" s="305"/>
      <c r="S202" s="181">
        <f>M202/H202</f>
        <v>100.73472190432594</v>
      </c>
      <c r="T202" s="205">
        <v>100.74544704246145</v>
      </c>
      <c r="U202" s="300">
        <v>44561</v>
      </c>
      <c r="V202" s="40"/>
      <c r="W202" s="40"/>
      <c r="Y202" s="40"/>
    </row>
    <row r="203" spans="1:25" s="68" customFormat="1" ht="25.5" customHeight="1" thickBot="1">
      <c r="A203" s="31"/>
      <c r="B203" s="47" t="s">
        <v>42</v>
      </c>
      <c r="C203" s="33" t="s">
        <v>19</v>
      </c>
      <c r="D203" s="33" t="s">
        <v>19</v>
      </c>
      <c r="E203" s="33" t="s">
        <v>19</v>
      </c>
      <c r="F203" s="33" t="s">
        <v>19</v>
      </c>
      <c r="G203" s="33" t="s">
        <v>19</v>
      </c>
      <c r="H203" s="36">
        <f>H202</f>
        <v>1747.6</v>
      </c>
      <c r="I203" s="36">
        <f>I202</f>
        <v>1599.4</v>
      </c>
      <c r="J203" s="36">
        <f>J202</f>
        <v>711</v>
      </c>
      <c r="K203" s="44">
        <f>K200</f>
        <v>55</v>
      </c>
      <c r="L203" s="45" t="s">
        <v>19</v>
      </c>
      <c r="M203" s="37">
        <f aca="true" t="shared" si="33" ref="M203:R203">M202</f>
        <v>176044</v>
      </c>
      <c r="N203" s="37">
        <f t="shared" si="33"/>
        <v>0</v>
      </c>
      <c r="O203" s="37">
        <f t="shared" si="33"/>
        <v>17140.34</v>
      </c>
      <c r="P203" s="37">
        <f t="shared" si="33"/>
        <v>0</v>
      </c>
      <c r="Q203" s="37">
        <f t="shared" si="33"/>
        <v>158903.66</v>
      </c>
      <c r="R203" s="37">
        <f t="shared" si="33"/>
        <v>0</v>
      </c>
      <c r="S203" s="38" t="s">
        <v>19</v>
      </c>
      <c r="T203" s="39" t="s">
        <v>19</v>
      </c>
      <c r="U203" s="30" t="s">
        <v>19</v>
      </c>
      <c r="V203" s="40"/>
      <c r="W203" s="40"/>
      <c r="Y203" s="40"/>
    </row>
    <row r="204" spans="1:25" s="68" customFormat="1" ht="25.5" customHeight="1" thickBot="1">
      <c r="A204" s="265">
        <v>26</v>
      </c>
      <c r="B204" s="266" t="s">
        <v>74</v>
      </c>
      <c r="C204" s="267" t="s">
        <v>47</v>
      </c>
      <c r="D204" s="285">
        <v>1988</v>
      </c>
      <c r="E204" s="285">
        <v>1988</v>
      </c>
      <c r="F204" s="268" t="s">
        <v>48</v>
      </c>
      <c r="G204" s="267">
        <v>4</v>
      </c>
      <c r="H204" s="321">
        <v>2591.5</v>
      </c>
      <c r="I204" s="321">
        <v>2142.3</v>
      </c>
      <c r="J204" s="270">
        <v>1220</v>
      </c>
      <c r="K204" s="271">
        <v>108</v>
      </c>
      <c r="L204" s="309" t="s">
        <v>50</v>
      </c>
      <c r="M204" s="272">
        <v>7989211.8</v>
      </c>
      <c r="N204" s="289"/>
      <c r="O204" s="210">
        <v>1374343.09</v>
      </c>
      <c r="P204" s="289"/>
      <c r="Q204" s="210">
        <f>M204-O204-R204</f>
        <v>4875726.859999999</v>
      </c>
      <c r="R204" s="210">
        <v>1739141.85</v>
      </c>
      <c r="S204" s="167">
        <f>M204/J204</f>
        <v>6548.534262295082</v>
      </c>
      <c r="T204" s="273">
        <v>11571.35</v>
      </c>
      <c r="U204" s="287">
        <v>44561</v>
      </c>
      <c r="V204" s="40"/>
      <c r="W204" s="40"/>
      <c r="Y204" s="40"/>
    </row>
    <row r="205" spans="1:25" s="68" customFormat="1" ht="25.5" customHeight="1" thickBot="1">
      <c r="A205" s="227"/>
      <c r="B205" s="47" t="s">
        <v>42</v>
      </c>
      <c r="C205" s="33" t="s">
        <v>19</v>
      </c>
      <c r="D205" s="33" t="s">
        <v>19</v>
      </c>
      <c r="E205" s="33" t="s">
        <v>19</v>
      </c>
      <c r="F205" s="33" t="s">
        <v>19</v>
      </c>
      <c r="G205" s="33" t="s">
        <v>19</v>
      </c>
      <c r="H205" s="36">
        <v>2591.5</v>
      </c>
      <c r="I205" s="36">
        <v>2142.3</v>
      </c>
      <c r="J205" s="36">
        <v>1220</v>
      </c>
      <c r="K205" s="44">
        <v>108</v>
      </c>
      <c r="L205" s="45" t="s">
        <v>19</v>
      </c>
      <c r="M205" s="37">
        <f aca="true" t="shared" si="34" ref="M205:R205">SUM(M204:M204)</f>
        <v>7989211.8</v>
      </c>
      <c r="N205" s="37">
        <f t="shared" si="34"/>
        <v>0</v>
      </c>
      <c r="O205" s="37">
        <f t="shared" si="34"/>
        <v>1374343.09</v>
      </c>
      <c r="P205" s="37">
        <f t="shared" si="34"/>
        <v>0</v>
      </c>
      <c r="Q205" s="37">
        <f t="shared" si="34"/>
        <v>4875726.859999999</v>
      </c>
      <c r="R205" s="37">
        <f t="shared" si="34"/>
        <v>1739141.85</v>
      </c>
      <c r="S205" s="38" t="s">
        <v>19</v>
      </c>
      <c r="T205" s="39" t="s">
        <v>19</v>
      </c>
      <c r="U205" s="30" t="s">
        <v>19</v>
      </c>
      <c r="V205" s="40"/>
      <c r="W205" s="40"/>
      <c r="Y205" s="40"/>
    </row>
    <row r="206" spans="1:25" s="68" customFormat="1" ht="25.5" customHeight="1">
      <c r="A206" s="195">
        <v>27</v>
      </c>
      <c r="B206" s="196" t="s">
        <v>126</v>
      </c>
      <c r="C206" s="197" t="s">
        <v>47</v>
      </c>
      <c r="D206" s="198">
        <v>1973</v>
      </c>
      <c r="E206" s="198">
        <v>1973</v>
      </c>
      <c r="F206" s="199" t="s">
        <v>86</v>
      </c>
      <c r="G206" s="197">
        <v>4</v>
      </c>
      <c r="H206" s="322">
        <v>3490.7</v>
      </c>
      <c r="I206" s="322">
        <v>3189.5</v>
      </c>
      <c r="J206" s="228">
        <v>1440</v>
      </c>
      <c r="K206" s="202">
        <v>116</v>
      </c>
      <c r="L206" s="190" t="s">
        <v>132</v>
      </c>
      <c r="M206" s="230">
        <v>140741.34</v>
      </c>
      <c r="N206" s="181"/>
      <c r="O206" s="180">
        <v>13701.66</v>
      </c>
      <c r="P206" s="181"/>
      <c r="Q206" s="181">
        <f>M206-O206</f>
        <v>127039.68</v>
      </c>
      <c r="R206" s="181"/>
      <c r="S206" s="210">
        <f t="shared" si="28"/>
        <v>40.31894462428739</v>
      </c>
      <c r="T206" s="205">
        <v>92.88</v>
      </c>
      <c r="U206" s="281">
        <v>44561</v>
      </c>
      <c r="V206" s="40"/>
      <c r="W206" s="40"/>
      <c r="Y206" s="40"/>
    </row>
    <row r="207" spans="1:25" s="68" customFormat="1" ht="25.5" customHeight="1" thickBot="1">
      <c r="A207" s="265">
        <v>27</v>
      </c>
      <c r="B207" s="266" t="s">
        <v>126</v>
      </c>
      <c r="C207" s="267" t="s">
        <v>47</v>
      </c>
      <c r="D207" s="285">
        <v>1973</v>
      </c>
      <c r="E207" s="285">
        <v>1973</v>
      </c>
      <c r="F207" s="268" t="s">
        <v>86</v>
      </c>
      <c r="G207" s="267">
        <v>4</v>
      </c>
      <c r="H207" s="323">
        <v>3490.7</v>
      </c>
      <c r="I207" s="323">
        <v>3189.5</v>
      </c>
      <c r="J207" s="270">
        <v>1440</v>
      </c>
      <c r="K207" s="271">
        <v>116</v>
      </c>
      <c r="L207" s="190" t="s">
        <v>82</v>
      </c>
      <c r="M207" s="272">
        <v>2387332</v>
      </c>
      <c r="N207" s="210"/>
      <c r="O207" s="180">
        <v>336872.85</v>
      </c>
      <c r="P207" s="210"/>
      <c r="Q207" s="181">
        <f>M207-O207</f>
        <v>2050459.15</v>
      </c>
      <c r="R207" s="210"/>
      <c r="S207" s="192">
        <f t="shared" si="28"/>
        <v>683.9121093190478</v>
      </c>
      <c r="T207" s="273">
        <v>650.76</v>
      </c>
      <c r="U207" s="282">
        <v>44561</v>
      </c>
      <c r="V207" s="40"/>
      <c r="W207" s="40"/>
      <c r="Y207" s="40"/>
    </row>
    <row r="208" spans="1:25" s="68" customFormat="1" ht="25.5" customHeight="1" thickBot="1">
      <c r="A208" s="31"/>
      <c r="B208" s="47" t="s">
        <v>42</v>
      </c>
      <c r="C208" s="33" t="s">
        <v>19</v>
      </c>
      <c r="D208" s="33" t="s">
        <v>19</v>
      </c>
      <c r="E208" s="33" t="s">
        <v>19</v>
      </c>
      <c r="F208" s="33" t="s">
        <v>19</v>
      </c>
      <c r="G208" s="33" t="s">
        <v>19</v>
      </c>
      <c r="H208" s="36">
        <v>3490.7</v>
      </c>
      <c r="I208" s="36">
        <v>3189.5</v>
      </c>
      <c r="J208" s="36">
        <v>1440</v>
      </c>
      <c r="K208" s="44">
        <v>116</v>
      </c>
      <c r="L208" s="45" t="s">
        <v>19</v>
      </c>
      <c r="M208" s="37">
        <f>M206+M207</f>
        <v>2528073.34</v>
      </c>
      <c r="N208" s="37">
        <f>SUM(N206:N206)</f>
        <v>0</v>
      </c>
      <c r="O208" s="37">
        <f>O207+O206</f>
        <v>350574.50999999995</v>
      </c>
      <c r="P208" s="37">
        <f>SUM(P206:P206)</f>
        <v>0</v>
      </c>
      <c r="Q208" s="37">
        <f>Q206+Q207</f>
        <v>2177498.83</v>
      </c>
      <c r="R208" s="37">
        <f>SUM(R206:R206)</f>
        <v>0</v>
      </c>
      <c r="S208" s="38" t="s">
        <v>19</v>
      </c>
      <c r="T208" s="39" t="s">
        <v>19</v>
      </c>
      <c r="U208" s="30" t="s">
        <v>19</v>
      </c>
      <c r="V208" s="40"/>
      <c r="W208" s="40"/>
      <c r="Y208" s="40"/>
    </row>
    <row r="209" spans="1:25" s="92" customFormat="1" ht="25.5" customHeight="1" thickBot="1">
      <c r="A209" s="312">
        <v>28</v>
      </c>
      <c r="B209" s="296" t="s">
        <v>109</v>
      </c>
      <c r="C209" s="267" t="s">
        <v>47</v>
      </c>
      <c r="D209" s="285">
        <v>1975</v>
      </c>
      <c r="E209" s="285">
        <v>1975</v>
      </c>
      <c r="F209" s="268" t="s">
        <v>86</v>
      </c>
      <c r="G209" s="267">
        <v>4</v>
      </c>
      <c r="H209" s="313">
        <v>3482.9</v>
      </c>
      <c r="I209" s="313">
        <v>3171.6</v>
      </c>
      <c r="J209" s="313">
        <v>1440</v>
      </c>
      <c r="K209" s="314">
        <v>151</v>
      </c>
      <c r="L209" s="190" t="s">
        <v>132</v>
      </c>
      <c r="M209" s="272">
        <v>133463.44</v>
      </c>
      <c r="N209" s="315"/>
      <c r="O209" s="180">
        <v>12993.13</v>
      </c>
      <c r="P209" s="315"/>
      <c r="Q209" s="315">
        <f>M209-O209</f>
        <v>120470.31</v>
      </c>
      <c r="R209" s="315"/>
      <c r="S209" s="210">
        <f t="shared" si="28"/>
        <v>38.31963019322978</v>
      </c>
      <c r="T209" s="273">
        <v>92.88</v>
      </c>
      <c r="U209" s="287">
        <v>44561</v>
      </c>
      <c r="V209" s="40"/>
      <c r="W209" s="40"/>
      <c r="X209" s="68"/>
      <c r="Y209" s="40"/>
    </row>
    <row r="210" spans="1:25" s="92" customFormat="1" ht="25.5" customHeight="1" thickBot="1">
      <c r="A210" s="50"/>
      <c r="B210" s="47" t="s">
        <v>42</v>
      </c>
      <c r="C210" s="33" t="s">
        <v>19</v>
      </c>
      <c r="D210" s="33" t="s">
        <v>19</v>
      </c>
      <c r="E210" s="33" t="s">
        <v>19</v>
      </c>
      <c r="F210" s="33" t="s">
        <v>19</v>
      </c>
      <c r="G210" s="33" t="s">
        <v>19</v>
      </c>
      <c r="H210" s="36">
        <v>3482.9</v>
      </c>
      <c r="I210" s="36">
        <v>3171.6</v>
      </c>
      <c r="J210" s="36">
        <v>1440</v>
      </c>
      <c r="K210" s="48">
        <v>151</v>
      </c>
      <c r="L210" s="45" t="s">
        <v>19</v>
      </c>
      <c r="M210" s="37">
        <f aca="true" t="shared" si="35" ref="M210:R210">SUM(M209:M209)</f>
        <v>133463.44</v>
      </c>
      <c r="N210" s="37">
        <f t="shared" si="35"/>
        <v>0</v>
      </c>
      <c r="O210" s="37">
        <f t="shared" si="35"/>
        <v>12993.13</v>
      </c>
      <c r="P210" s="37">
        <f t="shared" si="35"/>
        <v>0</v>
      </c>
      <c r="Q210" s="37">
        <f t="shared" si="35"/>
        <v>120470.31</v>
      </c>
      <c r="R210" s="37">
        <f t="shared" si="35"/>
        <v>0</v>
      </c>
      <c r="S210" s="38" t="s">
        <v>19</v>
      </c>
      <c r="T210" s="39" t="s">
        <v>19</v>
      </c>
      <c r="U210" s="30" t="s">
        <v>19</v>
      </c>
      <c r="V210" s="40"/>
      <c r="W210" s="40"/>
      <c r="X210" s="68"/>
      <c r="Y210" s="40"/>
    </row>
    <row r="211" spans="1:25" s="68" customFormat="1" ht="25.5" customHeight="1">
      <c r="A211" s="195">
        <v>29</v>
      </c>
      <c r="B211" s="196" t="s">
        <v>89</v>
      </c>
      <c r="C211" s="197" t="s">
        <v>47</v>
      </c>
      <c r="D211" s="198">
        <v>1977</v>
      </c>
      <c r="E211" s="198">
        <v>1977</v>
      </c>
      <c r="F211" s="199" t="s">
        <v>48</v>
      </c>
      <c r="G211" s="197">
        <v>4</v>
      </c>
      <c r="H211" s="324">
        <v>6057.7</v>
      </c>
      <c r="I211" s="324">
        <v>5324.4</v>
      </c>
      <c r="J211" s="228">
        <v>1978</v>
      </c>
      <c r="K211" s="202">
        <v>249</v>
      </c>
      <c r="L211" s="190" t="s">
        <v>132</v>
      </c>
      <c r="M211" s="230">
        <v>201909.38</v>
      </c>
      <c r="N211" s="181"/>
      <c r="O211" s="325">
        <v>0</v>
      </c>
      <c r="P211" s="181"/>
      <c r="Q211" s="181">
        <v>201909.38</v>
      </c>
      <c r="R211" s="181"/>
      <c r="S211" s="210">
        <f t="shared" si="28"/>
        <v>33.33102992885089</v>
      </c>
      <c r="T211" s="205">
        <v>119.02</v>
      </c>
      <c r="U211" s="263">
        <v>44561</v>
      </c>
      <c r="V211" s="40"/>
      <c r="W211" s="40"/>
      <c r="Y211" s="40"/>
    </row>
    <row r="212" spans="1:25" s="68" customFormat="1" ht="25.5" customHeight="1" thickBot="1">
      <c r="A212" s="265">
        <v>29</v>
      </c>
      <c r="B212" s="266" t="s">
        <v>89</v>
      </c>
      <c r="C212" s="267" t="s">
        <v>47</v>
      </c>
      <c r="D212" s="285">
        <v>1977</v>
      </c>
      <c r="E212" s="285">
        <v>1977</v>
      </c>
      <c r="F212" s="268" t="s">
        <v>48</v>
      </c>
      <c r="G212" s="267">
        <v>4</v>
      </c>
      <c r="H212" s="326">
        <v>6057.7</v>
      </c>
      <c r="I212" s="326">
        <v>5324.4</v>
      </c>
      <c r="J212" s="270">
        <v>1978</v>
      </c>
      <c r="K212" s="271">
        <v>249</v>
      </c>
      <c r="L212" s="190" t="s">
        <v>82</v>
      </c>
      <c r="M212" s="272">
        <v>2765449</v>
      </c>
      <c r="N212" s="210"/>
      <c r="O212" s="180">
        <v>269354.73</v>
      </c>
      <c r="P212" s="210"/>
      <c r="Q212" s="210">
        <f>M212-O212</f>
        <v>2496094.27</v>
      </c>
      <c r="R212" s="210"/>
      <c r="S212" s="192">
        <f t="shared" si="28"/>
        <v>456.51798537398685</v>
      </c>
      <c r="T212" s="273">
        <v>769.83</v>
      </c>
      <c r="U212" s="261">
        <v>44561</v>
      </c>
      <c r="V212" s="40"/>
      <c r="W212" s="40"/>
      <c r="Y212" s="40"/>
    </row>
    <row r="213" spans="1:25" s="68" customFormat="1" ht="25.5" customHeight="1" thickBot="1">
      <c r="A213" s="31"/>
      <c r="B213" s="47" t="s">
        <v>42</v>
      </c>
      <c r="C213" s="33" t="s">
        <v>19</v>
      </c>
      <c r="D213" s="33" t="s">
        <v>19</v>
      </c>
      <c r="E213" s="33" t="s">
        <v>19</v>
      </c>
      <c r="F213" s="33" t="s">
        <v>19</v>
      </c>
      <c r="G213" s="33" t="s">
        <v>19</v>
      </c>
      <c r="H213" s="36">
        <v>6057.7</v>
      </c>
      <c r="I213" s="36">
        <v>5324.4</v>
      </c>
      <c r="J213" s="36">
        <v>1978</v>
      </c>
      <c r="K213" s="44">
        <v>249</v>
      </c>
      <c r="L213" s="45" t="s">
        <v>19</v>
      </c>
      <c r="M213" s="37">
        <f>M211+M212</f>
        <v>2967358.38</v>
      </c>
      <c r="N213" s="37">
        <f>SUM(N211:N211)</f>
        <v>0</v>
      </c>
      <c r="O213" s="37">
        <f>O211+O212</f>
        <v>269354.73</v>
      </c>
      <c r="P213" s="37">
        <f>SUM(P211:P211)</f>
        <v>0</v>
      </c>
      <c r="Q213" s="37">
        <f>Q211+Q212</f>
        <v>2698003.65</v>
      </c>
      <c r="R213" s="37">
        <f>SUM(R211:R211)</f>
        <v>0</v>
      </c>
      <c r="S213" s="38" t="s">
        <v>19</v>
      </c>
      <c r="T213" s="39" t="s">
        <v>19</v>
      </c>
      <c r="U213" s="30" t="s">
        <v>19</v>
      </c>
      <c r="V213" s="40"/>
      <c r="W213" s="40"/>
      <c r="Y213" s="40"/>
    </row>
    <row r="214" spans="1:25" s="328" customFormat="1" ht="25.5" customHeight="1">
      <c r="A214" s="303">
        <v>30</v>
      </c>
      <c r="B214" s="196" t="s">
        <v>90</v>
      </c>
      <c r="C214" s="197" t="s">
        <v>47</v>
      </c>
      <c r="D214" s="197">
        <v>1981</v>
      </c>
      <c r="E214" s="197">
        <v>1981</v>
      </c>
      <c r="F214" s="199" t="s">
        <v>48</v>
      </c>
      <c r="G214" s="197">
        <v>4</v>
      </c>
      <c r="H214" s="327">
        <v>5814.2</v>
      </c>
      <c r="I214" s="327">
        <v>3132.3</v>
      </c>
      <c r="J214" s="228">
        <v>2017.7</v>
      </c>
      <c r="K214" s="202">
        <v>214</v>
      </c>
      <c r="L214" s="164" t="s">
        <v>133</v>
      </c>
      <c r="M214" s="230">
        <v>176892.09</v>
      </c>
      <c r="N214" s="181"/>
      <c r="O214" s="181">
        <v>0</v>
      </c>
      <c r="P214" s="181"/>
      <c r="Q214" s="181">
        <v>176892.09</v>
      </c>
      <c r="R214" s="181"/>
      <c r="S214" s="181">
        <f t="shared" si="28"/>
        <v>30.424149496061368</v>
      </c>
      <c r="T214" s="205">
        <v>126.02</v>
      </c>
      <c r="U214" s="281">
        <v>44561</v>
      </c>
      <c r="V214" s="40"/>
      <c r="W214" s="40"/>
      <c r="X214" s="68"/>
      <c r="Y214" s="40"/>
    </row>
    <row r="215" spans="1:25" s="328" customFormat="1" ht="25.5" customHeight="1">
      <c r="A215" s="195">
        <v>30</v>
      </c>
      <c r="B215" s="196" t="s">
        <v>90</v>
      </c>
      <c r="C215" s="197" t="s">
        <v>47</v>
      </c>
      <c r="D215" s="197">
        <v>1981</v>
      </c>
      <c r="E215" s="197">
        <v>1981</v>
      </c>
      <c r="F215" s="199" t="s">
        <v>48</v>
      </c>
      <c r="G215" s="197">
        <v>4</v>
      </c>
      <c r="H215" s="327">
        <v>5814.2</v>
      </c>
      <c r="I215" s="327">
        <v>3132.3</v>
      </c>
      <c r="J215" s="228">
        <v>2017.7</v>
      </c>
      <c r="K215" s="202">
        <v>214</v>
      </c>
      <c r="L215" s="178" t="s">
        <v>56</v>
      </c>
      <c r="M215" s="230">
        <v>7381953.6</v>
      </c>
      <c r="N215" s="181"/>
      <c r="O215" s="180">
        <v>718658.58</v>
      </c>
      <c r="P215" s="181"/>
      <c r="Q215" s="181">
        <f>M215-O215</f>
        <v>6663295.02</v>
      </c>
      <c r="R215" s="181"/>
      <c r="S215" s="210">
        <f t="shared" si="28"/>
        <v>1269.6421863712978</v>
      </c>
      <c r="T215" s="205">
        <v>1991.17</v>
      </c>
      <c r="U215" s="257">
        <v>44561</v>
      </c>
      <c r="V215" s="40"/>
      <c r="W215" s="40"/>
      <c r="X215" s="68"/>
      <c r="Y215" s="40"/>
    </row>
    <row r="216" spans="1:25" s="328" customFormat="1" ht="25.5" customHeight="1">
      <c r="A216" s="170">
        <v>30</v>
      </c>
      <c r="B216" s="206" t="s">
        <v>90</v>
      </c>
      <c r="C216" s="172" t="s">
        <v>47</v>
      </c>
      <c r="D216" s="172">
        <v>1981</v>
      </c>
      <c r="E216" s="172">
        <v>1981</v>
      </c>
      <c r="F216" s="174" t="s">
        <v>48</v>
      </c>
      <c r="G216" s="172">
        <v>4</v>
      </c>
      <c r="H216" s="329">
        <v>5814.2</v>
      </c>
      <c r="I216" s="329">
        <v>3132.3</v>
      </c>
      <c r="J216" s="232">
        <v>2017.7</v>
      </c>
      <c r="K216" s="177">
        <v>214</v>
      </c>
      <c r="L216" s="178" t="s">
        <v>78</v>
      </c>
      <c r="M216" s="179">
        <v>135722.97</v>
      </c>
      <c r="N216" s="180"/>
      <c r="O216" s="180">
        <v>0</v>
      </c>
      <c r="P216" s="180"/>
      <c r="Q216" s="180">
        <v>135722.97</v>
      </c>
      <c r="R216" s="180"/>
      <c r="S216" s="180">
        <f t="shared" si="28"/>
        <v>23.343361081490144</v>
      </c>
      <c r="T216" s="182">
        <v>91.7</v>
      </c>
      <c r="U216" s="257">
        <v>44561</v>
      </c>
      <c r="V216" s="40"/>
      <c r="W216" s="40"/>
      <c r="X216" s="68"/>
      <c r="Y216" s="40"/>
    </row>
    <row r="217" spans="1:25" s="328" customFormat="1" ht="25.5" customHeight="1">
      <c r="A217" s="170">
        <v>30</v>
      </c>
      <c r="B217" s="206" t="s">
        <v>90</v>
      </c>
      <c r="C217" s="172" t="s">
        <v>47</v>
      </c>
      <c r="D217" s="172">
        <v>1981</v>
      </c>
      <c r="E217" s="172">
        <v>1981</v>
      </c>
      <c r="F217" s="174" t="s">
        <v>48</v>
      </c>
      <c r="G217" s="172">
        <v>4</v>
      </c>
      <c r="H217" s="329">
        <v>5814.2</v>
      </c>
      <c r="I217" s="329">
        <v>3132.3</v>
      </c>
      <c r="J217" s="232">
        <v>2017.7</v>
      </c>
      <c r="K217" s="177">
        <v>214</v>
      </c>
      <c r="L217" s="178" t="s">
        <v>57</v>
      </c>
      <c r="M217" s="179">
        <v>3306140.4</v>
      </c>
      <c r="N217" s="180"/>
      <c r="O217" s="180">
        <v>321864.14</v>
      </c>
      <c r="P217" s="180"/>
      <c r="Q217" s="180">
        <f>M217-O217</f>
        <v>2984276.26</v>
      </c>
      <c r="R217" s="180"/>
      <c r="S217" s="210">
        <f t="shared" si="28"/>
        <v>568.6320388015548</v>
      </c>
      <c r="T217" s="182">
        <v>1253.69</v>
      </c>
      <c r="U217" s="257">
        <v>44561</v>
      </c>
      <c r="V217" s="40"/>
      <c r="W217" s="40"/>
      <c r="X217" s="68"/>
      <c r="Y217" s="40"/>
    </row>
    <row r="218" spans="1:25" s="328" customFormat="1" ht="25.5" customHeight="1">
      <c r="A218" s="170">
        <v>30</v>
      </c>
      <c r="B218" s="206" t="s">
        <v>90</v>
      </c>
      <c r="C218" s="172" t="s">
        <v>47</v>
      </c>
      <c r="D218" s="172">
        <v>1981</v>
      </c>
      <c r="E218" s="172">
        <v>1981</v>
      </c>
      <c r="F218" s="174" t="s">
        <v>48</v>
      </c>
      <c r="G218" s="172">
        <v>4</v>
      </c>
      <c r="H218" s="329">
        <v>5814.2</v>
      </c>
      <c r="I218" s="329">
        <v>3132.3</v>
      </c>
      <c r="J218" s="232">
        <v>2017.7</v>
      </c>
      <c r="K218" s="177">
        <v>214</v>
      </c>
      <c r="L218" s="178" t="s">
        <v>79</v>
      </c>
      <c r="M218" s="179">
        <v>135722.97</v>
      </c>
      <c r="N218" s="180"/>
      <c r="O218" s="180">
        <v>0</v>
      </c>
      <c r="P218" s="180"/>
      <c r="Q218" s="180">
        <v>135722.97</v>
      </c>
      <c r="R218" s="180"/>
      <c r="S218" s="180">
        <f t="shared" si="28"/>
        <v>23.343361081490144</v>
      </c>
      <c r="T218" s="182">
        <v>90.31</v>
      </c>
      <c r="U218" s="257">
        <v>44561</v>
      </c>
      <c r="V218" s="40"/>
      <c r="W218" s="40"/>
      <c r="X218" s="68"/>
      <c r="Y218" s="40"/>
    </row>
    <row r="219" spans="1:25" s="328" customFormat="1" ht="25.5" customHeight="1">
      <c r="A219" s="170">
        <v>30</v>
      </c>
      <c r="B219" s="206" t="s">
        <v>90</v>
      </c>
      <c r="C219" s="172" t="s">
        <v>47</v>
      </c>
      <c r="D219" s="172">
        <v>1981</v>
      </c>
      <c r="E219" s="172">
        <v>1981</v>
      </c>
      <c r="F219" s="174" t="s">
        <v>48</v>
      </c>
      <c r="G219" s="172">
        <v>4</v>
      </c>
      <c r="H219" s="329">
        <v>5814.2</v>
      </c>
      <c r="I219" s="329">
        <v>3132.3</v>
      </c>
      <c r="J219" s="232">
        <v>2017.7</v>
      </c>
      <c r="K219" s="177">
        <v>214</v>
      </c>
      <c r="L219" s="178" t="s">
        <v>58</v>
      </c>
      <c r="M219" s="179">
        <v>2167668</v>
      </c>
      <c r="N219" s="180"/>
      <c r="O219" s="180">
        <v>211029.94</v>
      </c>
      <c r="P219" s="180"/>
      <c r="Q219" s="180">
        <f>M219-O219</f>
        <v>1956638.06</v>
      </c>
      <c r="R219" s="180"/>
      <c r="S219" s="210">
        <f t="shared" si="28"/>
        <v>372.82308830105603</v>
      </c>
      <c r="T219" s="182">
        <v>536.13</v>
      </c>
      <c r="U219" s="257">
        <v>44561</v>
      </c>
      <c r="V219" s="40"/>
      <c r="W219" s="40"/>
      <c r="X219" s="68"/>
      <c r="Y219" s="40"/>
    </row>
    <row r="220" spans="1:25" s="328" customFormat="1" ht="25.5" customHeight="1">
      <c r="A220" s="170">
        <v>30</v>
      </c>
      <c r="B220" s="206" t="s">
        <v>90</v>
      </c>
      <c r="C220" s="172" t="s">
        <v>47</v>
      </c>
      <c r="D220" s="172">
        <v>1981</v>
      </c>
      <c r="E220" s="172">
        <v>1981</v>
      </c>
      <c r="F220" s="174" t="s">
        <v>48</v>
      </c>
      <c r="G220" s="172">
        <v>4</v>
      </c>
      <c r="H220" s="329">
        <v>5814.2</v>
      </c>
      <c r="I220" s="329">
        <v>3132.3</v>
      </c>
      <c r="J220" s="232">
        <v>2017.7</v>
      </c>
      <c r="K220" s="177">
        <v>214</v>
      </c>
      <c r="L220" s="178" t="s">
        <v>80</v>
      </c>
      <c r="M220" s="179">
        <v>135722.97</v>
      </c>
      <c r="N220" s="180"/>
      <c r="O220" s="180">
        <v>0</v>
      </c>
      <c r="P220" s="180"/>
      <c r="Q220" s="180">
        <v>135722.97</v>
      </c>
      <c r="R220" s="180"/>
      <c r="S220" s="180">
        <f t="shared" si="28"/>
        <v>23.343361081490144</v>
      </c>
      <c r="T220" s="182">
        <v>90.31</v>
      </c>
      <c r="U220" s="257">
        <v>44561</v>
      </c>
      <c r="V220" s="40"/>
      <c r="W220" s="40"/>
      <c r="X220" s="68"/>
      <c r="Y220" s="40"/>
    </row>
    <row r="221" spans="1:25" s="328" customFormat="1" ht="25.5" customHeight="1">
      <c r="A221" s="170">
        <v>30</v>
      </c>
      <c r="B221" s="206" t="s">
        <v>90</v>
      </c>
      <c r="C221" s="172" t="s">
        <v>47</v>
      </c>
      <c r="D221" s="172">
        <v>1981</v>
      </c>
      <c r="E221" s="172">
        <v>1981</v>
      </c>
      <c r="F221" s="174" t="s">
        <v>48</v>
      </c>
      <c r="G221" s="172">
        <v>4</v>
      </c>
      <c r="H221" s="329">
        <v>5814.2</v>
      </c>
      <c r="I221" s="329">
        <v>3132.3</v>
      </c>
      <c r="J221" s="232">
        <v>2017.7</v>
      </c>
      <c r="K221" s="177">
        <v>214</v>
      </c>
      <c r="L221" s="178" t="s">
        <v>81</v>
      </c>
      <c r="M221" s="179">
        <v>2592583.2</v>
      </c>
      <c r="N221" s="180"/>
      <c r="O221" s="180">
        <v>252396.89</v>
      </c>
      <c r="P221" s="180"/>
      <c r="Q221" s="180">
        <f>M221-O221</f>
        <v>2340186.31</v>
      </c>
      <c r="R221" s="180"/>
      <c r="S221" s="180">
        <f>M221/H221</f>
        <v>445.90540401087</v>
      </c>
      <c r="T221" s="182">
        <v>622.56</v>
      </c>
      <c r="U221" s="257">
        <v>44561</v>
      </c>
      <c r="V221" s="40"/>
      <c r="W221" s="40"/>
      <c r="X221" s="68"/>
      <c r="Y221" s="40"/>
    </row>
    <row r="222" spans="1:25" s="328" customFormat="1" ht="25.5" customHeight="1">
      <c r="A222" s="170">
        <v>30</v>
      </c>
      <c r="B222" s="206" t="s">
        <v>90</v>
      </c>
      <c r="C222" s="172" t="s">
        <v>47</v>
      </c>
      <c r="D222" s="172">
        <v>1981</v>
      </c>
      <c r="E222" s="172">
        <v>1981</v>
      </c>
      <c r="F222" s="174" t="s">
        <v>48</v>
      </c>
      <c r="G222" s="172">
        <v>4</v>
      </c>
      <c r="H222" s="329">
        <v>5814.2</v>
      </c>
      <c r="I222" s="329">
        <v>3132.3</v>
      </c>
      <c r="J222" s="232">
        <v>2017.7</v>
      </c>
      <c r="K222" s="177">
        <v>214</v>
      </c>
      <c r="L222" s="190" t="s">
        <v>132</v>
      </c>
      <c r="M222" s="179">
        <v>180963.63</v>
      </c>
      <c r="N222" s="180"/>
      <c r="O222" s="180">
        <v>0</v>
      </c>
      <c r="P222" s="180"/>
      <c r="Q222" s="180">
        <v>180963.63</v>
      </c>
      <c r="R222" s="180"/>
      <c r="S222" s="180">
        <f>M222/H222</f>
        <v>31.124424684393382</v>
      </c>
      <c r="T222" s="182">
        <v>119.02</v>
      </c>
      <c r="U222" s="257">
        <v>44561</v>
      </c>
      <c r="V222" s="40"/>
      <c r="W222" s="40"/>
      <c r="X222" s="68"/>
      <c r="Y222" s="40"/>
    </row>
    <row r="223" spans="1:25" s="328" customFormat="1" ht="25.5" customHeight="1" thickBot="1">
      <c r="A223" s="183">
        <v>30</v>
      </c>
      <c r="B223" s="211" t="s">
        <v>90</v>
      </c>
      <c r="C223" s="119" t="s">
        <v>47</v>
      </c>
      <c r="D223" s="119">
        <v>1981</v>
      </c>
      <c r="E223" s="119">
        <v>1981</v>
      </c>
      <c r="F223" s="186" t="s">
        <v>48</v>
      </c>
      <c r="G223" s="119">
        <v>4</v>
      </c>
      <c r="H223" s="330">
        <v>5814.2</v>
      </c>
      <c r="I223" s="330">
        <v>3132.3</v>
      </c>
      <c r="J223" s="233">
        <v>2017.7</v>
      </c>
      <c r="K223" s="189">
        <v>214</v>
      </c>
      <c r="L223" s="190" t="s">
        <v>82</v>
      </c>
      <c r="M223" s="191">
        <v>2979893</v>
      </c>
      <c r="N223" s="192"/>
      <c r="O223" s="192">
        <v>289943.59</v>
      </c>
      <c r="P223" s="192"/>
      <c r="Q223" s="192">
        <f>M223-O223</f>
        <v>2689949.41</v>
      </c>
      <c r="R223" s="192"/>
      <c r="S223" s="210">
        <f>M223/H223</f>
        <v>512.5198651577173</v>
      </c>
      <c r="T223" s="193">
        <v>769.83</v>
      </c>
      <c r="U223" s="282">
        <v>44561</v>
      </c>
      <c r="V223" s="40"/>
      <c r="W223" s="40"/>
      <c r="X223" s="68"/>
      <c r="Y223" s="40"/>
    </row>
    <row r="224" spans="1:25" s="51" customFormat="1" ht="25.5" customHeight="1" thickBot="1">
      <c r="A224" s="31"/>
      <c r="B224" s="47" t="s">
        <v>42</v>
      </c>
      <c r="C224" s="33" t="s">
        <v>19</v>
      </c>
      <c r="D224" s="33" t="s">
        <v>19</v>
      </c>
      <c r="E224" s="33" t="s">
        <v>19</v>
      </c>
      <c r="F224" s="33" t="s">
        <v>19</v>
      </c>
      <c r="G224" s="33" t="s">
        <v>19</v>
      </c>
      <c r="H224" s="36">
        <v>5814.2</v>
      </c>
      <c r="I224" s="331">
        <v>3132.3</v>
      </c>
      <c r="J224" s="36">
        <v>2017.7</v>
      </c>
      <c r="K224" s="44">
        <v>214</v>
      </c>
      <c r="L224" s="45" t="s">
        <v>19</v>
      </c>
      <c r="M224" s="37">
        <f aca="true" t="shared" si="36" ref="M224:R224">M214+M215+M216+M217+M218+M219+M220+M221+M222+M223</f>
        <v>19193262.83</v>
      </c>
      <c r="N224" s="37">
        <f t="shared" si="36"/>
        <v>0</v>
      </c>
      <c r="O224" s="37">
        <f t="shared" si="36"/>
        <v>1793893.14</v>
      </c>
      <c r="P224" s="37">
        <f t="shared" si="36"/>
        <v>0</v>
      </c>
      <c r="Q224" s="37">
        <f t="shared" si="36"/>
        <v>17399369.690000005</v>
      </c>
      <c r="R224" s="37">
        <f t="shared" si="36"/>
        <v>0</v>
      </c>
      <c r="S224" s="38" t="s">
        <v>19</v>
      </c>
      <c r="T224" s="39" t="s">
        <v>19</v>
      </c>
      <c r="U224" s="30" t="s">
        <v>19</v>
      </c>
      <c r="X224" s="68"/>
      <c r="Y224" s="40"/>
    </row>
    <row r="225" spans="1:25" s="51" customFormat="1" ht="25.5" customHeight="1">
      <c r="A225" s="303">
        <v>31</v>
      </c>
      <c r="B225" s="332" t="s">
        <v>98</v>
      </c>
      <c r="C225" s="333" t="s">
        <v>47</v>
      </c>
      <c r="D225" s="333">
        <v>1990</v>
      </c>
      <c r="E225" s="333">
        <v>1990</v>
      </c>
      <c r="F225" s="334" t="s">
        <v>53</v>
      </c>
      <c r="G225" s="333">
        <v>5</v>
      </c>
      <c r="H225" s="335">
        <v>6831.4</v>
      </c>
      <c r="I225" s="335">
        <v>5570.7</v>
      </c>
      <c r="J225" s="335">
        <v>1566.3</v>
      </c>
      <c r="K225" s="336">
        <v>216</v>
      </c>
      <c r="L225" s="337" t="s">
        <v>50</v>
      </c>
      <c r="M225" s="338">
        <v>13009164.44</v>
      </c>
      <c r="N225" s="338"/>
      <c r="O225" s="338">
        <v>1020345.22</v>
      </c>
      <c r="P225" s="338"/>
      <c r="Q225" s="338">
        <f>M225-O225</f>
        <v>11988819.219999999</v>
      </c>
      <c r="R225" s="338"/>
      <c r="S225" s="338">
        <f>M225/J225</f>
        <v>8305.665862223073</v>
      </c>
      <c r="T225" s="338">
        <v>6691.46</v>
      </c>
      <c r="U225" s="339">
        <v>44561</v>
      </c>
      <c r="X225" s="68"/>
      <c r="Y225" s="40"/>
    </row>
    <row r="226" spans="1:25" s="51" customFormat="1" ht="25.5" customHeight="1" thickBot="1">
      <c r="A226" s="183">
        <v>31</v>
      </c>
      <c r="B226" s="340" t="s">
        <v>98</v>
      </c>
      <c r="C226" s="341" t="s">
        <v>47</v>
      </c>
      <c r="D226" s="341">
        <v>1990</v>
      </c>
      <c r="E226" s="341">
        <v>1990</v>
      </c>
      <c r="F226" s="342" t="s">
        <v>53</v>
      </c>
      <c r="G226" s="341">
        <v>5</v>
      </c>
      <c r="H226" s="343">
        <v>6831.4</v>
      </c>
      <c r="I226" s="343">
        <v>5570.7</v>
      </c>
      <c r="J226" s="343">
        <v>1566.3</v>
      </c>
      <c r="K226" s="344">
        <v>216</v>
      </c>
      <c r="L226" s="229" t="s">
        <v>49</v>
      </c>
      <c r="M226" s="345">
        <v>109987.68</v>
      </c>
      <c r="N226" s="346"/>
      <c r="O226" s="338">
        <v>10707.68</v>
      </c>
      <c r="P226" s="346"/>
      <c r="Q226" s="338">
        <f>M226-O226</f>
        <v>99280</v>
      </c>
      <c r="R226" s="346"/>
      <c r="S226" s="346">
        <f>M226/H226</f>
        <v>16.100313259361187</v>
      </c>
      <c r="T226" s="347">
        <v>51.15</v>
      </c>
      <c r="U226" s="348">
        <v>44561</v>
      </c>
      <c r="X226" s="68"/>
      <c r="Y226" s="40"/>
    </row>
    <row r="227" spans="1:25" s="51" customFormat="1" ht="25.5" customHeight="1" thickBot="1">
      <c r="A227" s="227"/>
      <c r="B227" s="52" t="s">
        <v>42</v>
      </c>
      <c r="C227" s="53" t="s">
        <v>19</v>
      </c>
      <c r="D227" s="53" t="s">
        <v>19</v>
      </c>
      <c r="E227" s="53" t="s">
        <v>19</v>
      </c>
      <c r="F227" s="53" t="s">
        <v>19</v>
      </c>
      <c r="G227" s="53" t="s">
        <v>19</v>
      </c>
      <c r="H227" s="54">
        <v>6831.4</v>
      </c>
      <c r="I227" s="54">
        <v>5570.7</v>
      </c>
      <c r="J227" s="54">
        <v>1566.3</v>
      </c>
      <c r="K227" s="55">
        <v>216</v>
      </c>
      <c r="L227" s="56" t="s">
        <v>19</v>
      </c>
      <c r="M227" s="57">
        <f>SUM(M225:M226)</f>
        <v>13119152.12</v>
      </c>
      <c r="N227" s="57">
        <f>SUM(N225:N225)</f>
        <v>0</v>
      </c>
      <c r="O227" s="57">
        <f>O225+O226</f>
        <v>1031052.9</v>
      </c>
      <c r="P227" s="57">
        <f>SUM(P225:P225)</f>
        <v>0</v>
      </c>
      <c r="Q227" s="57">
        <f>Q225+Q226</f>
        <v>12088099.219999999</v>
      </c>
      <c r="R227" s="57">
        <f>SUM(R225:R225)</f>
        <v>0</v>
      </c>
      <c r="S227" s="58" t="s">
        <v>19</v>
      </c>
      <c r="T227" s="59" t="s">
        <v>19</v>
      </c>
      <c r="U227" s="60" t="s">
        <v>19</v>
      </c>
      <c r="X227" s="68"/>
      <c r="Y227" s="40"/>
    </row>
    <row r="228" spans="1:25" s="92" customFormat="1" ht="25.5" customHeight="1" thickBot="1">
      <c r="A228" s="195">
        <v>32</v>
      </c>
      <c r="B228" s="332" t="s">
        <v>105</v>
      </c>
      <c r="C228" s="333" t="s">
        <v>47</v>
      </c>
      <c r="D228" s="333">
        <v>1978</v>
      </c>
      <c r="E228" s="333">
        <v>1978</v>
      </c>
      <c r="F228" s="334" t="s">
        <v>48</v>
      </c>
      <c r="G228" s="333">
        <v>4</v>
      </c>
      <c r="H228" s="335">
        <v>2558.7</v>
      </c>
      <c r="I228" s="335">
        <v>2205.4</v>
      </c>
      <c r="J228" s="335">
        <v>829.6</v>
      </c>
      <c r="K228" s="336">
        <v>80</v>
      </c>
      <c r="L228" s="190" t="s">
        <v>132</v>
      </c>
      <c r="M228" s="338">
        <v>127468.70000000001</v>
      </c>
      <c r="N228" s="338"/>
      <c r="O228" s="338">
        <v>12409.52</v>
      </c>
      <c r="P228" s="338"/>
      <c r="Q228" s="338">
        <f>M228-O228</f>
        <v>115059.18000000001</v>
      </c>
      <c r="R228" s="338"/>
      <c r="S228" s="338">
        <f>M228/H228</f>
        <v>49.817759018251465</v>
      </c>
      <c r="T228" s="349">
        <v>119.02</v>
      </c>
      <c r="U228" s="339">
        <v>44561</v>
      </c>
      <c r="W228" s="350"/>
      <c r="X228" s="68"/>
      <c r="Y228" s="40"/>
    </row>
    <row r="229" spans="1:25" s="92" customFormat="1" ht="25.5" customHeight="1" thickBot="1">
      <c r="A229" s="183">
        <v>32</v>
      </c>
      <c r="B229" s="340" t="s">
        <v>105</v>
      </c>
      <c r="C229" s="341" t="s">
        <v>47</v>
      </c>
      <c r="D229" s="341">
        <v>1978</v>
      </c>
      <c r="E229" s="341">
        <v>1978</v>
      </c>
      <c r="F229" s="342" t="s">
        <v>48</v>
      </c>
      <c r="G229" s="341">
        <v>4</v>
      </c>
      <c r="H229" s="343">
        <v>2558.7</v>
      </c>
      <c r="I229" s="343">
        <v>2205.4</v>
      </c>
      <c r="J229" s="343">
        <v>829.6</v>
      </c>
      <c r="K229" s="344">
        <v>80</v>
      </c>
      <c r="L229" s="190" t="s">
        <v>82</v>
      </c>
      <c r="M229" s="346">
        <v>1603770.45</v>
      </c>
      <c r="N229" s="346"/>
      <c r="O229" s="346">
        <v>191763.3</v>
      </c>
      <c r="P229" s="346"/>
      <c r="Q229" s="338">
        <f>M229-O229</f>
        <v>1412007.15</v>
      </c>
      <c r="R229" s="346"/>
      <c r="S229" s="351">
        <f>M229/H229</f>
        <v>626.791124399109</v>
      </c>
      <c r="T229" s="347">
        <v>769.83</v>
      </c>
      <c r="U229" s="352">
        <v>44561</v>
      </c>
      <c r="X229" s="68"/>
      <c r="Y229" s="40"/>
    </row>
    <row r="230" spans="1:25" s="92" customFormat="1" ht="25.5" customHeight="1" thickBot="1">
      <c r="A230" s="31"/>
      <c r="B230" s="52" t="s">
        <v>42</v>
      </c>
      <c r="C230" s="53" t="s">
        <v>19</v>
      </c>
      <c r="D230" s="53" t="s">
        <v>19</v>
      </c>
      <c r="E230" s="53" t="s">
        <v>19</v>
      </c>
      <c r="F230" s="53" t="s">
        <v>19</v>
      </c>
      <c r="G230" s="53" t="s">
        <v>19</v>
      </c>
      <c r="H230" s="54">
        <v>2558.7</v>
      </c>
      <c r="I230" s="54">
        <v>2205.4</v>
      </c>
      <c r="J230" s="54">
        <v>829.6</v>
      </c>
      <c r="K230" s="55">
        <v>80</v>
      </c>
      <c r="L230" s="56" t="s">
        <v>19</v>
      </c>
      <c r="M230" s="57">
        <f aca="true" t="shared" si="37" ref="M230:R230">SUM(M228:M229)</f>
        <v>1731239.15</v>
      </c>
      <c r="N230" s="57">
        <f t="shared" si="37"/>
        <v>0</v>
      </c>
      <c r="O230" s="57">
        <f t="shared" si="37"/>
        <v>204172.81999999998</v>
      </c>
      <c r="P230" s="57">
        <f t="shared" si="37"/>
        <v>0</v>
      </c>
      <c r="Q230" s="57">
        <f t="shared" si="37"/>
        <v>1527066.3299999998</v>
      </c>
      <c r="R230" s="57">
        <f t="shared" si="37"/>
        <v>0</v>
      </c>
      <c r="S230" s="58" t="s">
        <v>19</v>
      </c>
      <c r="T230" s="59" t="s">
        <v>19</v>
      </c>
      <c r="U230" s="60" t="s">
        <v>19</v>
      </c>
      <c r="X230" s="68"/>
      <c r="Y230" s="40"/>
    </row>
    <row r="231" spans="1:25" s="51" customFormat="1" ht="25.5" customHeight="1">
      <c r="A231" s="195">
        <v>33</v>
      </c>
      <c r="B231" s="332" t="s">
        <v>106</v>
      </c>
      <c r="C231" s="333" t="s">
        <v>47</v>
      </c>
      <c r="D231" s="333">
        <v>1981</v>
      </c>
      <c r="E231" s="333">
        <v>1981</v>
      </c>
      <c r="F231" s="334" t="s">
        <v>48</v>
      </c>
      <c r="G231" s="333">
        <v>4</v>
      </c>
      <c r="H231" s="335">
        <v>3298.8</v>
      </c>
      <c r="I231" s="335">
        <v>2749.2</v>
      </c>
      <c r="J231" s="335">
        <v>1042</v>
      </c>
      <c r="K231" s="336">
        <v>110</v>
      </c>
      <c r="L231" s="164" t="s">
        <v>133</v>
      </c>
      <c r="M231" s="338">
        <v>133423.48</v>
      </c>
      <c r="N231" s="338"/>
      <c r="O231" s="338">
        <v>12989.24</v>
      </c>
      <c r="P231" s="338"/>
      <c r="Q231" s="338">
        <f>M231-O231</f>
        <v>120434.24</v>
      </c>
      <c r="R231" s="338"/>
      <c r="S231" s="353">
        <f aca="true" t="shared" si="38" ref="S231:S239">M231/H231</f>
        <v>40.446065235843335</v>
      </c>
      <c r="T231" s="349">
        <v>126.02</v>
      </c>
      <c r="U231" s="339">
        <v>44561</v>
      </c>
      <c r="X231" s="68"/>
      <c r="Y231" s="40"/>
    </row>
    <row r="232" spans="1:25" s="51" customFormat="1" ht="25.5" customHeight="1">
      <c r="A232" s="195">
        <v>33</v>
      </c>
      <c r="B232" s="354" t="s">
        <v>106</v>
      </c>
      <c r="C232" s="355" t="s">
        <v>47</v>
      </c>
      <c r="D232" s="355">
        <v>1981</v>
      </c>
      <c r="E232" s="355">
        <v>1981</v>
      </c>
      <c r="F232" s="356" t="s">
        <v>48</v>
      </c>
      <c r="G232" s="355">
        <v>4</v>
      </c>
      <c r="H232" s="357">
        <v>3298.8</v>
      </c>
      <c r="I232" s="357">
        <v>2749.2</v>
      </c>
      <c r="J232" s="357">
        <v>1042</v>
      </c>
      <c r="K232" s="358">
        <v>110</v>
      </c>
      <c r="L232" s="359" t="s">
        <v>78</v>
      </c>
      <c r="M232" s="360">
        <v>102370.86</v>
      </c>
      <c r="N232" s="360"/>
      <c r="O232" s="338">
        <v>9966.16</v>
      </c>
      <c r="P232" s="360"/>
      <c r="Q232" s="338">
        <f aca="true" t="shared" si="39" ref="Q232:Q239">M232-O232</f>
        <v>92404.7</v>
      </c>
      <c r="R232" s="360"/>
      <c r="S232" s="360">
        <f t="shared" si="38"/>
        <v>31.03275736631502</v>
      </c>
      <c r="T232" s="361">
        <v>91.7</v>
      </c>
      <c r="U232" s="339">
        <v>44561</v>
      </c>
      <c r="X232" s="68"/>
      <c r="Y232" s="40"/>
    </row>
    <row r="233" spans="1:25" s="51" customFormat="1" ht="25.5" customHeight="1">
      <c r="A233" s="195">
        <v>33</v>
      </c>
      <c r="B233" s="362" t="s">
        <v>106</v>
      </c>
      <c r="C233" s="355" t="s">
        <v>135</v>
      </c>
      <c r="D233" s="355">
        <v>1981</v>
      </c>
      <c r="E233" s="355">
        <v>1981</v>
      </c>
      <c r="F233" s="356" t="s">
        <v>48</v>
      </c>
      <c r="G233" s="355">
        <v>4</v>
      </c>
      <c r="H233" s="357">
        <v>3298.8</v>
      </c>
      <c r="I233" s="357">
        <v>2749.2</v>
      </c>
      <c r="J233" s="357">
        <v>1042</v>
      </c>
      <c r="K233" s="358">
        <v>110</v>
      </c>
      <c r="L233" s="363" t="s">
        <v>79</v>
      </c>
      <c r="M233" s="360">
        <v>102370.86</v>
      </c>
      <c r="N233" s="360"/>
      <c r="O233" s="338">
        <v>9966.16</v>
      </c>
      <c r="P233" s="360"/>
      <c r="Q233" s="338">
        <f t="shared" si="39"/>
        <v>92404.7</v>
      </c>
      <c r="R233" s="360"/>
      <c r="S233" s="353">
        <f t="shared" si="38"/>
        <v>31.03275736631502</v>
      </c>
      <c r="T233" s="361">
        <v>90.31</v>
      </c>
      <c r="U233" s="339">
        <v>44561</v>
      </c>
      <c r="X233" s="68"/>
      <c r="Y233" s="40"/>
    </row>
    <row r="234" spans="1:25" s="51" customFormat="1" ht="25.5" customHeight="1">
      <c r="A234" s="195">
        <v>33</v>
      </c>
      <c r="B234" s="354" t="s">
        <v>106</v>
      </c>
      <c r="C234" s="355" t="s">
        <v>47</v>
      </c>
      <c r="D234" s="355">
        <v>1981</v>
      </c>
      <c r="E234" s="355">
        <v>1981</v>
      </c>
      <c r="F234" s="356" t="s">
        <v>48</v>
      </c>
      <c r="G234" s="355">
        <v>4</v>
      </c>
      <c r="H234" s="357">
        <v>3298.8</v>
      </c>
      <c r="I234" s="357">
        <v>2749.2</v>
      </c>
      <c r="J234" s="357">
        <v>1042</v>
      </c>
      <c r="K234" s="358">
        <v>110</v>
      </c>
      <c r="L234" s="178" t="s">
        <v>80</v>
      </c>
      <c r="M234" s="360">
        <v>102370.86</v>
      </c>
      <c r="N234" s="360"/>
      <c r="O234" s="338">
        <v>9966.16</v>
      </c>
      <c r="P234" s="360"/>
      <c r="Q234" s="338">
        <f t="shared" si="39"/>
        <v>92404.7</v>
      </c>
      <c r="R234" s="360"/>
      <c r="S234" s="360">
        <f t="shared" si="38"/>
        <v>31.03275736631502</v>
      </c>
      <c r="T234" s="361">
        <v>90.31</v>
      </c>
      <c r="U234" s="339">
        <v>44561</v>
      </c>
      <c r="X234" s="68"/>
      <c r="Y234" s="40"/>
    </row>
    <row r="235" spans="1:25" s="51" customFormat="1" ht="25.5" customHeight="1">
      <c r="A235" s="195">
        <v>33</v>
      </c>
      <c r="B235" s="354" t="s">
        <v>106</v>
      </c>
      <c r="C235" s="355" t="s">
        <v>47</v>
      </c>
      <c r="D235" s="355">
        <v>1981</v>
      </c>
      <c r="E235" s="355">
        <v>1981</v>
      </c>
      <c r="F235" s="356" t="s">
        <v>48</v>
      </c>
      <c r="G235" s="355">
        <v>4</v>
      </c>
      <c r="H235" s="357">
        <v>3298.8</v>
      </c>
      <c r="I235" s="357">
        <v>2749.2</v>
      </c>
      <c r="J235" s="357">
        <v>1042</v>
      </c>
      <c r="K235" s="358">
        <v>110</v>
      </c>
      <c r="L235" s="190" t="s">
        <v>132</v>
      </c>
      <c r="M235" s="360">
        <v>136494.48</v>
      </c>
      <c r="N235" s="360"/>
      <c r="O235" s="338">
        <v>13288.21</v>
      </c>
      <c r="P235" s="360"/>
      <c r="Q235" s="338">
        <f t="shared" si="39"/>
        <v>123206.27000000002</v>
      </c>
      <c r="R235" s="360"/>
      <c r="S235" s="353">
        <f t="shared" si="38"/>
        <v>41.37700982175337</v>
      </c>
      <c r="T235" s="361">
        <v>119.02</v>
      </c>
      <c r="U235" s="339">
        <v>44561</v>
      </c>
      <c r="X235" s="68"/>
      <c r="Y235" s="40"/>
    </row>
    <row r="236" spans="1:25" s="51" customFormat="1" ht="25.5" customHeight="1">
      <c r="A236" s="195">
        <v>33</v>
      </c>
      <c r="B236" s="332" t="s">
        <v>106</v>
      </c>
      <c r="C236" s="333" t="s">
        <v>47</v>
      </c>
      <c r="D236" s="333">
        <v>1981</v>
      </c>
      <c r="E236" s="333">
        <v>1981</v>
      </c>
      <c r="F236" s="334" t="s">
        <v>48</v>
      </c>
      <c r="G236" s="333">
        <v>4</v>
      </c>
      <c r="H236" s="335">
        <v>3298.8</v>
      </c>
      <c r="I236" s="335">
        <v>2749.2</v>
      </c>
      <c r="J236" s="335">
        <v>1042</v>
      </c>
      <c r="K236" s="336">
        <v>110</v>
      </c>
      <c r="L236" s="178" t="s">
        <v>56</v>
      </c>
      <c r="M236" s="338">
        <v>4550924.53</v>
      </c>
      <c r="N236" s="338"/>
      <c r="O236" s="338">
        <v>639463.3</v>
      </c>
      <c r="P236" s="338"/>
      <c r="Q236" s="338">
        <f t="shared" si="39"/>
        <v>3911461.2300000004</v>
      </c>
      <c r="R236" s="338"/>
      <c r="S236" s="360">
        <f t="shared" si="38"/>
        <v>1379.5697011034315</v>
      </c>
      <c r="T236" s="349">
        <v>1991.17</v>
      </c>
      <c r="U236" s="339">
        <v>44561</v>
      </c>
      <c r="X236" s="68"/>
      <c r="Y236" s="40"/>
    </row>
    <row r="237" spans="1:25" s="51" customFormat="1" ht="25.5" customHeight="1">
      <c r="A237" s="195">
        <v>33</v>
      </c>
      <c r="B237" s="354" t="s">
        <v>106</v>
      </c>
      <c r="C237" s="355" t="s">
        <v>47</v>
      </c>
      <c r="D237" s="355">
        <v>1981</v>
      </c>
      <c r="E237" s="355">
        <v>1981</v>
      </c>
      <c r="F237" s="356" t="s">
        <v>48</v>
      </c>
      <c r="G237" s="355">
        <v>4</v>
      </c>
      <c r="H237" s="357">
        <v>3298.8</v>
      </c>
      <c r="I237" s="357">
        <v>2749.2</v>
      </c>
      <c r="J237" s="357">
        <v>1042</v>
      </c>
      <c r="K237" s="358">
        <v>110</v>
      </c>
      <c r="L237" s="178" t="s">
        <v>57</v>
      </c>
      <c r="M237" s="338">
        <v>3089259.13</v>
      </c>
      <c r="N237" s="360"/>
      <c r="O237" s="338">
        <v>402621.95</v>
      </c>
      <c r="P237" s="360"/>
      <c r="Q237" s="338">
        <f t="shared" si="39"/>
        <v>2686637.1799999997</v>
      </c>
      <c r="R237" s="360"/>
      <c r="S237" s="353">
        <f t="shared" si="38"/>
        <v>936.4796683642536</v>
      </c>
      <c r="T237" s="361">
        <v>1253.69</v>
      </c>
      <c r="U237" s="339">
        <v>44561</v>
      </c>
      <c r="X237" s="68"/>
      <c r="Y237" s="40"/>
    </row>
    <row r="238" spans="1:25" s="51" customFormat="1" ht="25.5" customHeight="1">
      <c r="A238" s="195">
        <v>33</v>
      </c>
      <c r="B238" s="362" t="s">
        <v>106</v>
      </c>
      <c r="C238" s="355" t="s">
        <v>135</v>
      </c>
      <c r="D238" s="355">
        <v>1981</v>
      </c>
      <c r="E238" s="355">
        <v>1981</v>
      </c>
      <c r="F238" s="356" t="s">
        <v>48</v>
      </c>
      <c r="G238" s="355">
        <v>4</v>
      </c>
      <c r="H238" s="357">
        <v>3298.8</v>
      </c>
      <c r="I238" s="357">
        <v>2749.2</v>
      </c>
      <c r="J238" s="357">
        <v>1042</v>
      </c>
      <c r="K238" s="358">
        <v>110</v>
      </c>
      <c r="L238" s="178" t="s">
        <v>58</v>
      </c>
      <c r="M238" s="338">
        <v>863233.2</v>
      </c>
      <c r="N238" s="360"/>
      <c r="O238" s="338">
        <v>172177.9</v>
      </c>
      <c r="P238" s="360"/>
      <c r="Q238" s="338">
        <f t="shared" si="39"/>
        <v>691055.2999999999</v>
      </c>
      <c r="R238" s="360"/>
      <c r="S238" s="360">
        <f t="shared" si="38"/>
        <v>261.6809748999636</v>
      </c>
      <c r="T238" s="361">
        <v>536.13</v>
      </c>
      <c r="U238" s="339">
        <v>44561</v>
      </c>
      <c r="X238" s="68"/>
      <c r="Y238" s="40"/>
    </row>
    <row r="239" spans="1:25" s="51" customFormat="1" ht="25.5" customHeight="1" thickBot="1">
      <c r="A239" s="195">
        <v>33</v>
      </c>
      <c r="B239" s="340" t="s">
        <v>106</v>
      </c>
      <c r="C239" s="341" t="s">
        <v>47</v>
      </c>
      <c r="D239" s="341">
        <v>1981</v>
      </c>
      <c r="E239" s="341">
        <v>1981</v>
      </c>
      <c r="F239" s="342" t="s">
        <v>48</v>
      </c>
      <c r="G239" s="341">
        <v>4</v>
      </c>
      <c r="H239" s="343">
        <v>3298.8</v>
      </c>
      <c r="I239" s="343">
        <v>2749.2</v>
      </c>
      <c r="J239" s="343">
        <v>1042</v>
      </c>
      <c r="K239" s="344">
        <v>110</v>
      </c>
      <c r="L239" s="178" t="s">
        <v>81</v>
      </c>
      <c r="M239" s="353">
        <v>1567981.2</v>
      </c>
      <c r="N239" s="346"/>
      <c r="O239" s="338">
        <v>199934.85</v>
      </c>
      <c r="P239" s="346"/>
      <c r="Q239" s="338">
        <f t="shared" si="39"/>
        <v>1368046.3499999999</v>
      </c>
      <c r="R239" s="346"/>
      <c r="S239" s="346">
        <f t="shared" si="38"/>
        <v>475.3186613313932</v>
      </c>
      <c r="T239" s="347">
        <v>622.56</v>
      </c>
      <c r="U239" s="339">
        <v>44561</v>
      </c>
      <c r="X239" s="68"/>
      <c r="Y239" s="40"/>
    </row>
    <row r="240" spans="1:25" s="51" customFormat="1" ht="25.5" customHeight="1" thickBot="1">
      <c r="A240" s="31"/>
      <c r="B240" s="52" t="s">
        <v>42</v>
      </c>
      <c r="C240" s="53" t="s">
        <v>19</v>
      </c>
      <c r="D240" s="53" t="s">
        <v>19</v>
      </c>
      <c r="E240" s="53" t="s">
        <v>19</v>
      </c>
      <c r="F240" s="53" t="s">
        <v>19</v>
      </c>
      <c r="G240" s="53" t="s">
        <v>19</v>
      </c>
      <c r="H240" s="54">
        <v>3298.8</v>
      </c>
      <c r="I240" s="54">
        <v>2749.2</v>
      </c>
      <c r="J240" s="54">
        <v>1042</v>
      </c>
      <c r="K240" s="55">
        <v>110</v>
      </c>
      <c r="L240" s="56" t="s">
        <v>19</v>
      </c>
      <c r="M240" s="57">
        <f aca="true" t="shared" si="40" ref="M240:R240">M231+M232+M233+M234+M235+M236+M237+M238+M239</f>
        <v>10648428.6</v>
      </c>
      <c r="N240" s="57">
        <f t="shared" si="40"/>
        <v>0</v>
      </c>
      <c r="O240" s="57">
        <f t="shared" si="40"/>
        <v>1470373.9300000002</v>
      </c>
      <c r="P240" s="57">
        <f t="shared" si="40"/>
        <v>0</v>
      </c>
      <c r="Q240" s="57">
        <f t="shared" si="40"/>
        <v>9178054.67</v>
      </c>
      <c r="R240" s="57">
        <f t="shared" si="40"/>
        <v>0</v>
      </c>
      <c r="S240" s="58" t="s">
        <v>19</v>
      </c>
      <c r="T240" s="59" t="s">
        <v>19</v>
      </c>
      <c r="U240" s="60" t="s">
        <v>19</v>
      </c>
      <c r="X240" s="68"/>
      <c r="Y240" s="40"/>
    </row>
    <row r="241" spans="1:25" s="51" customFormat="1" ht="25.5" customHeight="1">
      <c r="A241" s="195">
        <v>34</v>
      </c>
      <c r="B241" s="364" t="s">
        <v>111</v>
      </c>
      <c r="C241" s="333" t="s">
        <v>47</v>
      </c>
      <c r="D241" s="333">
        <v>1989</v>
      </c>
      <c r="E241" s="333">
        <v>1989</v>
      </c>
      <c r="F241" s="334" t="s">
        <v>53</v>
      </c>
      <c r="G241" s="333">
        <v>5</v>
      </c>
      <c r="H241" s="365">
        <v>4601.1</v>
      </c>
      <c r="I241" s="365">
        <v>4194</v>
      </c>
      <c r="J241" s="365">
        <v>1131.48</v>
      </c>
      <c r="K241" s="336">
        <v>154</v>
      </c>
      <c r="L241" s="337" t="s">
        <v>78</v>
      </c>
      <c r="M241" s="366">
        <v>137361.76</v>
      </c>
      <c r="N241" s="367"/>
      <c r="O241" s="366">
        <v>13372.64</v>
      </c>
      <c r="P241" s="367"/>
      <c r="Q241" s="366">
        <f aca="true" t="shared" si="41" ref="Q241:Q246">M241-O241</f>
        <v>123989.12000000001</v>
      </c>
      <c r="R241" s="367"/>
      <c r="S241" s="338">
        <f aca="true" t="shared" si="42" ref="S241:S246">M241/H241</f>
        <v>29.854113146856186</v>
      </c>
      <c r="T241" s="368">
        <v>54.93</v>
      </c>
      <c r="U241" s="339">
        <v>44561</v>
      </c>
      <c r="X241" s="68"/>
      <c r="Y241" s="40"/>
    </row>
    <row r="242" spans="1:25" s="51" customFormat="1" ht="25.5" customHeight="1">
      <c r="A242" s="195">
        <v>34</v>
      </c>
      <c r="B242" s="369" t="s">
        <v>111</v>
      </c>
      <c r="C242" s="341" t="s">
        <v>47</v>
      </c>
      <c r="D242" s="341">
        <v>1989</v>
      </c>
      <c r="E242" s="341">
        <v>1989</v>
      </c>
      <c r="F242" s="342" t="s">
        <v>53</v>
      </c>
      <c r="G242" s="341">
        <v>5</v>
      </c>
      <c r="H242" s="370">
        <v>4601.1</v>
      </c>
      <c r="I242" s="370">
        <v>4194</v>
      </c>
      <c r="J242" s="370">
        <v>1131.48</v>
      </c>
      <c r="K242" s="371">
        <v>154</v>
      </c>
      <c r="L242" s="372" t="s">
        <v>79</v>
      </c>
      <c r="M242" s="345">
        <v>137361.76</v>
      </c>
      <c r="N242" s="373"/>
      <c r="O242" s="366">
        <v>13372.64</v>
      </c>
      <c r="P242" s="373"/>
      <c r="Q242" s="366">
        <f t="shared" si="41"/>
        <v>123989.12000000001</v>
      </c>
      <c r="R242" s="373"/>
      <c r="S242" s="353">
        <f t="shared" si="42"/>
        <v>29.854113146856186</v>
      </c>
      <c r="T242" s="374">
        <v>49.31</v>
      </c>
      <c r="U242" s="339">
        <v>44561</v>
      </c>
      <c r="X242" s="68"/>
      <c r="Y242" s="40"/>
    </row>
    <row r="243" spans="1:25" s="51" customFormat="1" ht="25.5" customHeight="1">
      <c r="A243" s="195">
        <v>34</v>
      </c>
      <c r="B243" s="369" t="s">
        <v>111</v>
      </c>
      <c r="C243" s="341" t="s">
        <v>47</v>
      </c>
      <c r="D243" s="341">
        <v>1989</v>
      </c>
      <c r="E243" s="341">
        <v>1989</v>
      </c>
      <c r="F243" s="342" t="s">
        <v>53</v>
      </c>
      <c r="G243" s="341">
        <v>5</v>
      </c>
      <c r="H243" s="370">
        <v>4601.1</v>
      </c>
      <c r="I243" s="370">
        <v>4194</v>
      </c>
      <c r="J243" s="370">
        <v>1131.48</v>
      </c>
      <c r="K243" s="344">
        <v>154</v>
      </c>
      <c r="L243" s="190" t="s">
        <v>132</v>
      </c>
      <c r="M243" s="345">
        <v>183149.26</v>
      </c>
      <c r="N243" s="373"/>
      <c r="O243" s="366">
        <v>17830.21</v>
      </c>
      <c r="P243" s="373"/>
      <c r="Q243" s="366">
        <f t="shared" si="41"/>
        <v>165319.05000000002</v>
      </c>
      <c r="R243" s="373"/>
      <c r="S243" s="346">
        <f t="shared" si="42"/>
        <v>39.80553780617678</v>
      </c>
      <c r="T243" s="374">
        <v>59.25</v>
      </c>
      <c r="U243" s="339">
        <v>44561</v>
      </c>
      <c r="X243" s="68"/>
      <c r="Y243" s="40"/>
    </row>
    <row r="244" spans="1:25" s="51" customFormat="1" ht="25.5" customHeight="1">
      <c r="A244" s="195">
        <v>34</v>
      </c>
      <c r="B244" s="375" t="s">
        <v>111</v>
      </c>
      <c r="C244" s="355" t="s">
        <v>47</v>
      </c>
      <c r="D244" s="355">
        <v>1989</v>
      </c>
      <c r="E244" s="355">
        <v>1989</v>
      </c>
      <c r="F244" s="356" t="s">
        <v>53</v>
      </c>
      <c r="G244" s="355">
        <v>5</v>
      </c>
      <c r="H244" s="376">
        <v>4601.1</v>
      </c>
      <c r="I244" s="376">
        <v>4194</v>
      </c>
      <c r="J244" s="376">
        <v>1131.48</v>
      </c>
      <c r="K244" s="358">
        <v>154</v>
      </c>
      <c r="L244" s="178" t="s">
        <v>57</v>
      </c>
      <c r="M244" s="377">
        <v>3203026.8</v>
      </c>
      <c r="N244" s="378"/>
      <c r="O244" s="366">
        <v>412698.51</v>
      </c>
      <c r="P244" s="378"/>
      <c r="Q244" s="366">
        <f t="shared" si="41"/>
        <v>2790328.29</v>
      </c>
      <c r="R244" s="378"/>
      <c r="S244" s="346">
        <f t="shared" si="42"/>
        <v>696.1437047662514</v>
      </c>
      <c r="T244" s="374">
        <v>921.34</v>
      </c>
      <c r="U244" s="339">
        <v>44561</v>
      </c>
      <c r="X244" s="68"/>
      <c r="Y244" s="40"/>
    </row>
    <row r="245" spans="1:25" s="51" customFormat="1" ht="25.5" customHeight="1">
      <c r="A245" s="195">
        <v>34</v>
      </c>
      <c r="B245" s="375" t="s">
        <v>111</v>
      </c>
      <c r="C245" s="355" t="s">
        <v>47</v>
      </c>
      <c r="D245" s="355">
        <v>1989</v>
      </c>
      <c r="E245" s="355">
        <v>1989</v>
      </c>
      <c r="F245" s="356" t="s">
        <v>53</v>
      </c>
      <c r="G245" s="355">
        <v>5</v>
      </c>
      <c r="H245" s="376">
        <v>4601.1</v>
      </c>
      <c r="I245" s="376">
        <v>4194</v>
      </c>
      <c r="J245" s="376">
        <v>1131.48</v>
      </c>
      <c r="K245" s="379">
        <v>154</v>
      </c>
      <c r="L245" s="178" t="s">
        <v>58</v>
      </c>
      <c r="M245" s="377">
        <v>1237891.2</v>
      </c>
      <c r="N245" s="378"/>
      <c r="O245" s="366">
        <v>234506.32</v>
      </c>
      <c r="P245" s="378"/>
      <c r="Q245" s="366">
        <f t="shared" si="41"/>
        <v>1003384.8799999999</v>
      </c>
      <c r="R245" s="378"/>
      <c r="S245" s="360">
        <f t="shared" si="42"/>
        <v>269.0424463715198</v>
      </c>
      <c r="T245" s="380">
        <v>523.53</v>
      </c>
      <c r="U245" s="339">
        <v>44561</v>
      </c>
      <c r="X245" s="68"/>
      <c r="Y245" s="40"/>
    </row>
    <row r="246" spans="1:25" s="51" customFormat="1" ht="25.5" customHeight="1" thickBot="1">
      <c r="A246" s="195">
        <v>34</v>
      </c>
      <c r="B246" s="369" t="s">
        <v>111</v>
      </c>
      <c r="C246" s="341" t="s">
        <v>47</v>
      </c>
      <c r="D246" s="341">
        <v>1989</v>
      </c>
      <c r="E246" s="341">
        <v>1989</v>
      </c>
      <c r="F246" s="342" t="s">
        <v>53</v>
      </c>
      <c r="G246" s="341">
        <v>5</v>
      </c>
      <c r="H246" s="370">
        <v>4601.1</v>
      </c>
      <c r="I246" s="370">
        <v>4194</v>
      </c>
      <c r="J246" s="370">
        <v>1131.48</v>
      </c>
      <c r="K246" s="344">
        <v>154</v>
      </c>
      <c r="L246" s="190" t="s">
        <v>82</v>
      </c>
      <c r="M246" s="345">
        <v>3966869.11</v>
      </c>
      <c r="N246" s="373"/>
      <c r="O246" s="366">
        <v>343586.94</v>
      </c>
      <c r="P246" s="373"/>
      <c r="Q246" s="366">
        <f t="shared" si="41"/>
        <v>3623282.17</v>
      </c>
      <c r="R246" s="373"/>
      <c r="S246" s="353">
        <f t="shared" si="42"/>
        <v>862.1566820977591</v>
      </c>
      <c r="T246" s="381">
        <v>767.05</v>
      </c>
      <c r="U246" s="339">
        <v>44561</v>
      </c>
      <c r="X246" s="68"/>
      <c r="Y246" s="40"/>
    </row>
    <row r="247" spans="1:25" s="51" customFormat="1" ht="27" customHeight="1" thickBot="1">
      <c r="A247" s="31"/>
      <c r="B247" s="52" t="s">
        <v>42</v>
      </c>
      <c r="C247" s="53" t="s">
        <v>19</v>
      </c>
      <c r="D247" s="53" t="s">
        <v>19</v>
      </c>
      <c r="E247" s="53" t="s">
        <v>19</v>
      </c>
      <c r="F247" s="53" t="s">
        <v>19</v>
      </c>
      <c r="G247" s="53" t="s">
        <v>19</v>
      </c>
      <c r="H247" s="54">
        <f>H243</f>
        <v>4601.1</v>
      </c>
      <c r="I247" s="54">
        <f>I243</f>
        <v>4194</v>
      </c>
      <c r="J247" s="54">
        <f>J243</f>
        <v>1131.48</v>
      </c>
      <c r="K247" s="55">
        <f>K243</f>
        <v>154</v>
      </c>
      <c r="L247" s="56" t="s">
        <v>19</v>
      </c>
      <c r="M247" s="57">
        <f>SUM(M241:M246)</f>
        <v>8865659.89</v>
      </c>
      <c r="N247" s="57">
        <f>SUM(N241:N246)</f>
        <v>0</v>
      </c>
      <c r="O247" s="57">
        <f>O241+O242+O243+O244+O245+O246</f>
        <v>1035367.26</v>
      </c>
      <c r="P247" s="57">
        <f>SUM(P241:P243)</f>
        <v>0</v>
      </c>
      <c r="Q247" s="57">
        <f>Q241+Q242+Q243+Q244+Q245+Q246</f>
        <v>7830292.63</v>
      </c>
      <c r="R247" s="57">
        <f>SUM(R241:R243)</f>
        <v>0</v>
      </c>
      <c r="S247" s="58" t="s">
        <v>19</v>
      </c>
      <c r="T247" s="59" t="s">
        <v>19</v>
      </c>
      <c r="U247" s="60" t="s">
        <v>19</v>
      </c>
      <c r="X247" s="68"/>
      <c r="Y247" s="40"/>
    </row>
    <row r="248" spans="1:25" s="51" customFormat="1" ht="25.5" customHeight="1">
      <c r="A248" s="265">
        <v>35</v>
      </c>
      <c r="B248" s="382" t="s">
        <v>73</v>
      </c>
      <c r="C248" s="383" t="s">
        <v>47</v>
      </c>
      <c r="D248" s="384">
        <v>1988</v>
      </c>
      <c r="E248" s="384">
        <v>1988</v>
      </c>
      <c r="F248" s="385" t="s">
        <v>53</v>
      </c>
      <c r="G248" s="383">
        <v>5</v>
      </c>
      <c r="H248" s="386">
        <v>2303</v>
      </c>
      <c r="I248" s="386">
        <v>2074.8</v>
      </c>
      <c r="J248" s="386">
        <v>640.08</v>
      </c>
      <c r="K248" s="387">
        <v>88</v>
      </c>
      <c r="L248" s="229" t="s">
        <v>49</v>
      </c>
      <c r="M248" s="353">
        <v>87878.7</v>
      </c>
      <c r="N248" s="353"/>
      <c r="O248" s="388">
        <v>8555.3</v>
      </c>
      <c r="P248" s="353"/>
      <c r="Q248" s="353">
        <f>M248-O248</f>
        <v>79323.4</v>
      </c>
      <c r="R248" s="353"/>
      <c r="S248" s="353">
        <f>M248/H248</f>
        <v>38.15835866261398</v>
      </c>
      <c r="T248" s="389">
        <v>51.15</v>
      </c>
      <c r="U248" s="339">
        <v>44561</v>
      </c>
      <c r="X248" s="68"/>
      <c r="Y248" s="40"/>
    </row>
    <row r="249" spans="1:25" s="51" customFormat="1" ht="25.5" customHeight="1" thickBot="1">
      <c r="A249" s="183">
        <v>35</v>
      </c>
      <c r="B249" s="369" t="s">
        <v>73</v>
      </c>
      <c r="C249" s="341" t="s">
        <v>47</v>
      </c>
      <c r="D249" s="390">
        <v>1988</v>
      </c>
      <c r="E249" s="390">
        <v>1988</v>
      </c>
      <c r="F249" s="342" t="s">
        <v>53</v>
      </c>
      <c r="G249" s="341">
        <v>5</v>
      </c>
      <c r="H249" s="343">
        <v>2303</v>
      </c>
      <c r="I249" s="343">
        <v>2074.8</v>
      </c>
      <c r="J249" s="343">
        <v>640.08</v>
      </c>
      <c r="K249" s="344">
        <v>88</v>
      </c>
      <c r="L249" s="372" t="s">
        <v>50</v>
      </c>
      <c r="M249" s="346">
        <v>5133639</v>
      </c>
      <c r="N249" s="346"/>
      <c r="O249" s="353">
        <v>416971.57</v>
      </c>
      <c r="P249" s="346"/>
      <c r="Q249" s="353">
        <f>M249-O249</f>
        <v>4716667.43</v>
      </c>
      <c r="R249" s="346"/>
      <c r="S249" s="192">
        <f>M249/J249</f>
        <v>8020.308398950131</v>
      </c>
      <c r="T249" s="347">
        <v>6691.46</v>
      </c>
      <c r="U249" s="352">
        <v>44561</v>
      </c>
      <c r="X249" s="68"/>
      <c r="Y249" s="40"/>
    </row>
    <row r="250" spans="1:25" s="51" customFormat="1" ht="25.5" customHeight="1" thickBot="1">
      <c r="A250" s="31"/>
      <c r="B250" s="52" t="s">
        <v>42</v>
      </c>
      <c r="C250" s="53" t="s">
        <v>19</v>
      </c>
      <c r="D250" s="53" t="s">
        <v>19</v>
      </c>
      <c r="E250" s="53" t="s">
        <v>19</v>
      </c>
      <c r="F250" s="53" t="s">
        <v>19</v>
      </c>
      <c r="G250" s="53" t="s">
        <v>19</v>
      </c>
      <c r="H250" s="54">
        <v>2303</v>
      </c>
      <c r="I250" s="54">
        <v>2074.8</v>
      </c>
      <c r="J250" s="54">
        <v>640.08</v>
      </c>
      <c r="K250" s="55">
        <v>88</v>
      </c>
      <c r="L250" s="56" t="s">
        <v>19</v>
      </c>
      <c r="M250" s="57">
        <f aca="true" t="shared" si="43" ref="M250:R250">M249+M248</f>
        <v>5221517.7</v>
      </c>
      <c r="N250" s="57">
        <f t="shared" si="43"/>
        <v>0</v>
      </c>
      <c r="O250" s="57">
        <f t="shared" si="43"/>
        <v>425526.87</v>
      </c>
      <c r="P250" s="57">
        <f t="shared" si="43"/>
        <v>0</v>
      </c>
      <c r="Q250" s="57">
        <f t="shared" si="43"/>
        <v>4795990.83</v>
      </c>
      <c r="R250" s="57">
        <f t="shared" si="43"/>
        <v>0</v>
      </c>
      <c r="S250" s="58" t="s">
        <v>19</v>
      </c>
      <c r="T250" s="59" t="s">
        <v>19</v>
      </c>
      <c r="U250" s="60" t="s">
        <v>19</v>
      </c>
      <c r="X250" s="68"/>
      <c r="Y250" s="40"/>
    </row>
    <row r="251" spans="1:25" s="51" customFormat="1" ht="25.5" customHeight="1">
      <c r="A251" s="303">
        <v>36</v>
      </c>
      <c r="B251" s="332" t="s">
        <v>131</v>
      </c>
      <c r="C251" s="333" t="s">
        <v>47</v>
      </c>
      <c r="D251" s="333">
        <v>1967</v>
      </c>
      <c r="E251" s="333">
        <v>1967</v>
      </c>
      <c r="F251" s="334" t="s">
        <v>63</v>
      </c>
      <c r="G251" s="333">
        <v>4</v>
      </c>
      <c r="H251" s="335">
        <v>2164.06</v>
      </c>
      <c r="I251" s="335">
        <v>1949.6</v>
      </c>
      <c r="J251" s="335">
        <v>864</v>
      </c>
      <c r="K251" s="336">
        <v>64</v>
      </c>
      <c r="L251" s="190" t="s">
        <v>132</v>
      </c>
      <c r="M251" s="366">
        <v>124909.04000000001</v>
      </c>
      <c r="N251" s="338"/>
      <c r="O251" s="338">
        <v>12160.32</v>
      </c>
      <c r="P251" s="338"/>
      <c r="Q251" s="338">
        <f>M251-O251</f>
        <v>112748.72</v>
      </c>
      <c r="R251" s="338"/>
      <c r="S251" s="338">
        <f>M251/H251</f>
        <v>57.71976747409961</v>
      </c>
      <c r="T251" s="338">
        <v>136.83</v>
      </c>
      <c r="U251" s="339">
        <v>44561</v>
      </c>
      <c r="X251" s="68"/>
      <c r="Y251" s="40"/>
    </row>
    <row r="252" spans="1:25" s="51" customFormat="1" ht="25.5" customHeight="1" thickBot="1">
      <c r="A252" s="391">
        <v>36</v>
      </c>
      <c r="B252" s="340" t="s">
        <v>131</v>
      </c>
      <c r="C252" s="341" t="s">
        <v>47</v>
      </c>
      <c r="D252" s="341">
        <v>1967</v>
      </c>
      <c r="E252" s="341">
        <v>1967</v>
      </c>
      <c r="F252" s="342" t="s">
        <v>63</v>
      </c>
      <c r="G252" s="341">
        <v>4</v>
      </c>
      <c r="H252" s="343">
        <v>2164.06</v>
      </c>
      <c r="I252" s="343">
        <v>1949.6</v>
      </c>
      <c r="J252" s="343">
        <v>864</v>
      </c>
      <c r="K252" s="344">
        <v>64</v>
      </c>
      <c r="L252" s="190" t="s">
        <v>82</v>
      </c>
      <c r="M252" s="345">
        <v>1650925.91</v>
      </c>
      <c r="N252" s="346"/>
      <c r="O252" s="353">
        <v>163979.65</v>
      </c>
      <c r="P252" s="346"/>
      <c r="Q252" s="338">
        <f>M252-O252</f>
        <v>1486946.26</v>
      </c>
      <c r="R252" s="346"/>
      <c r="S252" s="346">
        <f>M252/H252</f>
        <v>762.8836122843175</v>
      </c>
      <c r="T252" s="346">
        <v>778.34</v>
      </c>
      <c r="U252" s="352">
        <v>44561</v>
      </c>
      <c r="X252" s="68"/>
      <c r="Y252" s="40"/>
    </row>
    <row r="253" spans="1:25" s="51" customFormat="1" ht="25.5" customHeight="1" thickBot="1">
      <c r="A253" s="31"/>
      <c r="B253" s="52" t="s">
        <v>42</v>
      </c>
      <c r="C253" s="53" t="s">
        <v>19</v>
      </c>
      <c r="D253" s="53" t="s">
        <v>19</v>
      </c>
      <c r="E253" s="53" t="s">
        <v>19</v>
      </c>
      <c r="F253" s="53" t="s">
        <v>19</v>
      </c>
      <c r="G253" s="53" t="s">
        <v>19</v>
      </c>
      <c r="H253" s="54">
        <v>2303</v>
      </c>
      <c r="I253" s="54">
        <v>2074.8</v>
      </c>
      <c r="J253" s="54">
        <v>640.08</v>
      </c>
      <c r="K253" s="55">
        <v>88</v>
      </c>
      <c r="L253" s="56" t="s">
        <v>19</v>
      </c>
      <c r="M253" s="57">
        <f aca="true" t="shared" si="44" ref="M253:R253">M252+M251</f>
        <v>1775834.95</v>
      </c>
      <c r="N253" s="57">
        <f t="shared" si="44"/>
        <v>0</v>
      </c>
      <c r="O253" s="57">
        <f t="shared" si="44"/>
        <v>176139.97</v>
      </c>
      <c r="P253" s="57">
        <f t="shared" si="44"/>
        <v>0</v>
      </c>
      <c r="Q253" s="57">
        <f t="shared" si="44"/>
        <v>1599694.98</v>
      </c>
      <c r="R253" s="57">
        <f t="shared" si="44"/>
        <v>0</v>
      </c>
      <c r="S253" s="58" t="s">
        <v>19</v>
      </c>
      <c r="T253" s="59" t="s">
        <v>19</v>
      </c>
      <c r="U253" s="60" t="s">
        <v>19</v>
      </c>
      <c r="X253" s="392"/>
      <c r="Y253" s="40"/>
    </row>
    <row r="254" spans="1:25" s="51" customFormat="1" ht="25.5" customHeight="1" thickBot="1">
      <c r="A254" s="31">
        <v>37</v>
      </c>
      <c r="B254" s="340" t="s">
        <v>142</v>
      </c>
      <c r="C254" s="393" t="s">
        <v>47</v>
      </c>
      <c r="D254" s="393">
        <v>1962</v>
      </c>
      <c r="E254" s="393">
        <v>1962</v>
      </c>
      <c r="F254" s="394" t="s">
        <v>143</v>
      </c>
      <c r="G254" s="393">
        <v>3</v>
      </c>
      <c r="H254" s="395">
        <v>1998.8</v>
      </c>
      <c r="I254" s="395">
        <v>1773.2</v>
      </c>
      <c r="J254" s="395"/>
      <c r="K254" s="396">
        <v>96</v>
      </c>
      <c r="L254" s="178" t="s">
        <v>80</v>
      </c>
      <c r="M254" s="397">
        <v>111912</v>
      </c>
      <c r="N254" s="397"/>
      <c r="O254" s="397">
        <v>0</v>
      </c>
      <c r="P254" s="397"/>
      <c r="Q254" s="397">
        <f>M254-O254</f>
        <v>111912</v>
      </c>
      <c r="R254" s="397"/>
      <c r="S254" s="398">
        <f>M254/H254</f>
        <v>55.989593756253754</v>
      </c>
      <c r="T254" s="399">
        <v>92.9</v>
      </c>
      <c r="U254" s="400">
        <v>44561</v>
      </c>
      <c r="X254" s="392"/>
      <c r="Y254" s="40"/>
    </row>
    <row r="255" spans="1:25" s="51" customFormat="1" ht="25.5" customHeight="1" thickBot="1">
      <c r="A255" s="31"/>
      <c r="B255" s="52" t="s">
        <v>42</v>
      </c>
      <c r="C255" s="53" t="s">
        <v>19</v>
      </c>
      <c r="D255" s="53" t="s">
        <v>19</v>
      </c>
      <c r="E255" s="53" t="s">
        <v>19</v>
      </c>
      <c r="F255" s="53" t="s">
        <v>19</v>
      </c>
      <c r="G255" s="53" t="s">
        <v>19</v>
      </c>
      <c r="H255" s="54">
        <f>H254</f>
        <v>1998.8</v>
      </c>
      <c r="I255" s="54">
        <f>I254</f>
        <v>1773.2</v>
      </c>
      <c r="J255" s="54">
        <f>J254</f>
        <v>0</v>
      </c>
      <c r="K255" s="55">
        <f>K254</f>
        <v>96</v>
      </c>
      <c r="L255" s="56" t="s">
        <v>19</v>
      </c>
      <c r="M255" s="57">
        <f aca="true" t="shared" si="45" ref="M255:R255">M254</f>
        <v>111912</v>
      </c>
      <c r="N255" s="57">
        <f t="shared" si="45"/>
        <v>0</v>
      </c>
      <c r="O255" s="57">
        <f t="shared" si="45"/>
        <v>0</v>
      </c>
      <c r="P255" s="57">
        <f t="shared" si="45"/>
        <v>0</v>
      </c>
      <c r="Q255" s="57">
        <f t="shared" si="45"/>
        <v>111912</v>
      </c>
      <c r="R255" s="57">
        <f t="shared" si="45"/>
        <v>0</v>
      </c>
      <c r="S255" s="58" t="s">
        <v>19</v>
      </c>
      <c r="T255" s="59" t="s">
        <v>19</v>
      </c>
      <c r="U255" s="60" t="s">
        <v>19</v>
      </c>
      <c r="X255" s="392"/>
      <c r="Y255" s="40"/>
    </row>
    <row r="256" spans="1:25" s="68" customFormat="1" ht="25.5" customHeight="1" thickBot="1">
      <c r="A256" s="401" t="s">
        <v>72</v>
      </c>
      <c r="B256" s="402"/>
      <c r="C256" s="402"/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3"/>
      <c r="V256" s="70"/>
      <c r="W256" s="70"/>
      <c r="X256" s="70"/>
      <c r="Y256" s="70"/>
    </row>
    <row r="257" spans="1:25" s="68" customFormat="1" ht="25.5" customHeight="1" thickBot="1">
      <c r="A257" s="61"/>
      <c r="B257" s="62" t="s">
        <v>134</v>
      </c>
      <c r="C257" s="63" t="s">
        <v>19</v>
      </c>
      <c r="D257" s="63" t="s">
        <v>19</v>
      </c>
      <c r="E257" s="63" t="s">
        <v>19</v>
      </c>
      <c r="F257" s="63" t="s">
        <v>19</v>
      </c>
      <c r="G257" s="63" t="s">
        <v>19</v>
      </c>
      <c r="H257" s="64">
        <f>H260+H263+H268+H273+H275+H278+H280+H286+H293+H295+H298+H303+H306+H315+H318+H322+H324+H327+H330+H332+H335</f>
        <v>80022.15999999999</v>
      </c>
      <c r="I257" s="64">
        <f>I260+I263+I268+I273+I275+I278+I280+I286+I293+I295+I298+I303+I306+I315+I318+I322+I324+I327+I330+I332+I335</f>
        <v>68018.5</v>
      </c>
      <c r="J257" s="64">
        <f>J260+J263+J268+J273+J275+J278+J280+J286+J293+J295+J298+J303+J306+J315+J318+J322+J324+J327+J330+J332+J335</f>
        <v>23761.979999999996</v>
      </c>
      <c r="K257" s="64">
        <f>K260+K263+K268+K273+K275+K278+K280+K286+K293+K295+K298+K303+K306+K315+K318+K322+K324+K327+K330+K332+K335</f>
        <v>2877</v>
      </c>
      <c r="L257" s="64" t="s">
        <v>19</v>
      </c>
      <c r="M257" s="65">
        <f>M260+M263+M268+M273+M275+M278+M280+M286+M293+M295+M298+M303+M306+M315+M318+M322+M324+M327+M330+M332+M335</f>
        <v>109785856.945</v>
      </c>
      <c r="N257" s="65">
        <v>0</v>
      </c>
      <c r="O257" s="65">
        <f>O260+O263+O268+O273+O275+O278+O280+O286+O293+O295+O298+O303+O306+O315+O318+O322+O324+O327+O330+O332+O335</f>
        <v>16410158.899999999</v>
      </c>
      <c r="P257" s="65">
        <v>0</v>
      </c>
      <c r="Q257" s="65">
        <f>Q260+Q263+Q268+Q273+Q275+Q278+Q280+Q286+Q293+Q295+Q298+Q303+Q306+Q315+Q318+Q322+Q324+Q327+Q330+Q332+Q335</f>
        <v>85206153.755</v>
      </c>
      <c r="R257" s="65">
        <f>R260+R263+R268+R273+R275+R278+R280+R286+R293+R295+R298+R303+R306+R315+R318+R322+R324+R327+R330+R332+R335</f>
        <v>8169544.290000001</v>
      </c>
      <c r="S257" s="65" t="s">
        <v>19</v>
      </c>
      <c r="T257" s="66" t="s">
        <v>19</v>
      </c>
      <c r="U257" s="67" t="s">
        <v>19</v>
      </c>
      <c r="W257" s="70"/>
      <c r="X257" s="40"/>
      <c r="Y257" s="70"/>
    </row>
    <row r="258" spans="1:23" s="92" customFormat="1" ht="25.5" customHeight="1">
      <c r="A258" s="303">
        <v>1</v>
      </c>
      <c r="B258" s="259" t="s">
        <v>100</v>
      </c>
      <c r="C258" s="197" t="s">
        <v>47</v>
      </c>
      <c r="D258" s="259">
        <v>1985</v>
      </c>
      <c r="E258" s="259">
        <v>1985</v>
      </c>
      <c r="F258" s="404" t="s">
        <v>53</v>
      </c>
      <c r="G258" s="259">
        <v>5</v>
      </c>
      <c r="H258" s="229">
        <v>7132.4</v>
      </c>
      <c r="I258" s="229">
        <v>6108.7</v>
      </c>
      <c r="J258" s="229">
        <v>1960</v>
      </c>
      <c r="K258" s="202">
        <v>260</v>
      </c>
      <c r="L258" s="190" t="s">
        <v>82</v>
      </c>
      <c r="M258" s="230">
        <v>5470907</v>
      </c>
      <c r="N258" s="181"/>
      <c r="O258" s="181">
        <v>1045945.51</v>
      </c>
      <c r="P258" s="181"/>
      <c r="Q258" s="181">
        <f>M258-O258-R258</f>
        <v>2791061.49</v>
      </c>
      <c r="R258" s="181">
        <v>1633900</v>
      </c>
      <c r="S258" s="181">
        <f>M258/H258</f>
        <v>767.0499411137906</v>
      </c>
      <c r="T258" s="181">
        <v>767.05</v>
      </c>
      <c r="U258" s="405">
        <v>44926</v>
      </c>
      <c r="V258" s="69"/>
      <c r="W258" s="69"/>
    </row>
    <row r="259" spans="1:23" s="92" customFormat="1" ht="25.5" customHeight="1" thickBot="1">
      <c r="A259" s="391">
        <v>1</v>
      </c>
      <c r="B259" s="340" t="s">
        <v>100</v>
      </c>
      <c r="C259" s="341" t="s">
        <v>47</v>
      </c>
      <c r="D259" s="341">
        <v>1985</v>
      </c>
      <c r="E259" s="341">
        <v>1985</v>
      </c>
      <c r="F259" s="342" t="s">
        <v>53</v>
      </c>
      <c r="G259" s="341">
        <v>5</v>
      </c>
      <c r="H259" s="343">
        <v>7132.4</v>
      </c>
      <c r="I259" s="343">
        <v>6108.7</v>
      </c>
      <c r="J259" s="343">
        <v>1960</v>
      </c>
      <c r="K259" s="344">
        <v>260</v>
      </c>
      <c r="L259" s="190" t="s">
        <v>132</v>
      </c>
      <c r="M259" s="345">
        <v>198647.08000000002</v>
      </c>
      <c r="N259" s="346"/>
      <c r="O259" s="346">
        <v>37977.98</v>
      </c>
      <c r="P259" s="346"/>
      <c r="Q259" s="346">
        <f>M259-O259-R259</f>
        <v>160669.1</v>
      </c>
      <c r="R259" s="346"/>
      <c r="S259" s="346">
        <f aca="true" t="shared" si="46" ref="S259:S277">M259/H259</f>
        <v>27.851365599237287</v>
      </c>
      <c r="T259" s="346">
        <v>59.25</v>
      </c>
      <c r="U259" s="352">
        <v>44926</v>
      </c>
      <c r="V259" s="69"/>
      <c r="W259" s="69"/>
    </row>
    <row r="260" spans="1:23" s="92" customFormat="1" ht="25.5" customHeight="1" thickBot="1">
      <c r="A260" s="31"/>
      <c r="B260" s="52" t="s">
        <v>42</v>
      </c>
      <c r="C260" s="53" t="s">
        <v>19</v>
      </c>
      <c r="D260" s="53" t="s">
        <v>19</v>
      </c>
      <c r="E260" s="53" t="s">
        <v>19</v>
      </c>
      <c r="F260" s="53" t="s">
        <v>19</v>
      </c>
      <c r="G260" s="53" t="s">
        <v>19</v>
      </c>
      <c r="H260" s="54">
        <v>7132.4</v>
      </c>
      <c r="I260" s="54">
        <v>6108.7</v>
      </c>
      <c r="J260" s="54">
        <v>1960</v>
      </c>
      <c r="K260" s="55">
        <v>260</v>
      </c>
      <c r="L260" s="56" t="s">
        <v>19</v>
      </c>
      <c r="M260" s="57">
        <f>M258+M259</f>
        <v>5669554.08</v>
      </c>
      <c r="N260" s="57">
        <f>SUM(N259:N259)</f>
        <v>0</v>
      </c>
      <c r="O260" s="57">
        <f>O258+O259</f>
        <v>1083923.49</v>
      </c>
      <c r="P260" s="57">
        <f>SUM(P259:P259)</f>
        <v>0</v>
      </c>
      <c r="Q260" s="57">
        <f>Q258+Q259</f>
        <v>2951730.5900000003</v>
      </c>
      <c r="R260" s="57">
        <f>R258+R259</f>
        <v>1633900</v>
      </c>
      <c r="S260" s="58" t="s">
        <v>19</v>
      </c>
      <c r="T260" s="59" t="s">
        <v>19</v>
      </c>
      <c r="U260" s="60" t="s">
        <v>19</v>
      </c>
      <c r="V260" s="69"/>
      <c r="W260" s="69"/>
    </row>
    <row r="261" spans="1:25" s="92" customFormat="1" ht="25.5" customHeight="1">
      <c r="A261" s="195">
        <v>2</v>
      </c>
      <c r="B261" s="332" t="s">
        <v>131</v>
      </c>
      <c r="C261" s="333" t="s">
        <v>47</v>
      </c>
      <c r="D261" s="333">
        <v>1967</v>
      </c>
      <c r="E261" s="333">
        <v>1967</v>
      </c>
      <c r="F261" s="334" t="s">
        <v>63</v>
      </c>
      <c r="G261" s="333">
        <v>4</v>
      </c>
      <c r="H261" s="335">
        <v>2164.06</v>
      </c>
      <c r="I261" s="335">
        <v>1949.6</v>
      </c>
      <c r="J261" s="335">
        <v>864</v>
      </c>
      <c r="K261" s="336">
        <v>64</v>
      </c>
      <c r="L261" s="178" t="s">
        <v>80</v>
      </c>
      <c r="M261" s="366">
        <v>93681.78</v>
      </c>
      <c r="N261" s="338"/>
      <c r="O261" s="338">
        <v>17910.38</v>
      </c>
      <c r="P261" s="338"/>
      <c r="Q261" s="346">
        <f>M261-O261-R261</f>
        <v>75771.4</v>
      </c>
      <c r="R261" s="338"/>
      <c r="S261" s="338">
        <f>M261/H261</f>
        <v>43.289825605574705</v>
      </c>
      <c r="T261" s="349">
        <v>107.49</v>
      </c>
      <c r="U261" s="339">
        <v>44926</v>
      </c>
      <c r="V261" s="69"/>
      <c r="W261" s="69"/>
      <c r="Y261" s="350"/>
    </row>
    <row r="262" spans="1:23" s="92" customFormat="1" ht="25.5" customHeight="1" thickBot="1">
      <c r="A262" s="170">
        <v>2</v>
      </c>
      <c r="B262" s="354" t="s">
        <v>131</v>
      </c>
      <c r="C262" s="355" t="s">
        <v>47</v>
      </c>
      <c r="D262" s="355">
        <v>1967</v>
      </c>
      <c r="E262" s="355">
        <v>1967</v>
      </c>
      <c r="F262" s="356" t="s">
        <v>63</v>
      </c>
      <c r="G262" s="355">
        <v>4</v>
      </c>
      <c r="H262" s="357">
        <v>2164.06</v>
      </c>
      <c r="I262" s="357">
        <v>1949.6</v>
      </c>
      <c r="J262" s="357">
        <v>864</v>
      </c>
      <c r="K262" s="358">
        <v>64</v>
      </c>
      <c r="L262" s="178" t="s">
        <v>81</v>
      </c>
      <c r="M262" s="377">
        <v>1362925</v>
      </c>
      <c r="N262" s="360"/>
      <c r="O262" s="338">
        <v>260568.36</v>
      </c>
      <c r="P262" s="360"/>
      <c r="Q262" s="346">
        <f>M262-O262-R262</f>
        <v>1102356.6400000001</v>
      </c>
      <c r="R262" s="360"/>
      <c r="S262" s="360">
        <f>M262/H262</f>
        <v>629.8000055451328</v>
      </c>
      <c r="T262" s="361">
        <v>629.8</v>
      </c>
      <c r="U262" s="348">
        <v>44926</v>
      </c>
      <c r="V262" s="69"/>
      <c r="W262" s="69"/>
    </row>
    <row r="263" spans="1:28" s="92" customFormat="1" ht="25.5" customHeight="1" thickBot="1">
      <c r="A263" s="31"/>
      <c r="B263" s="52" t="s">
        <v>42</v>
      </c>
      <c r="C263" s="53" t="s">
        <v>19</v>
      </c>
      <c r="D263" s="53" t="s">
        <v>19</v>
      </c>
      <c r="E263" s="53" t="s">
        <v>19</v>
      </c>
      <c r="F263" s="53" t="s">
        <v>19</v>
      </c>
      <c r="G263" s="53" t="s">
        <v>19</v>
      </c>
      <c r="H263" s="54">
        <v>2164.06</v>
      </c>
      <c r="I263" s="54">
        <v>1949.6</v>
      </c>
      <c r="J263" s="54">
        <v>864</v>
      </c>
      <c r="K263" s="55">
        <v>64</v>
      </c>
      <c r="L263" s="56" t="s">
        <v>19</v>
      </c>
      <c r="M263" s="57">
        <f>M261+M262</f>
        <v>1456606.78</v>
      </c>
      <c r="N263" s="57">
        <f>SUM(N261:N261)</f>
        <v>0</v>
      </c>
      <c r="O263" s="57">
        <f>O261+O262</f>
        <v>278478.74</v>
      </c>
      <c r="P263" s="57">
        <f>SUM(P261:P261)</f>
        <v>0</v>
      </c>
      <c r="Q263" s="57">
        <f>Q261+Q262</f>
        <v>1178128.04</v>
      </c>
      <c r="R263" s="57">
        <f>SUM(R261:R261)</f>
        <v>0</v>
      </c>
      <c r="S263" s="58" t="s">
        <v>19</v>
      </c>
      <c r="T263" s="59" t="s">
        <v>19</v>
      </c>
      <c r="U263" s="60" t="s">
        <v>19</v>
      </c>
      <c r="V263" s="69"/>
      <c r="W263" s="69"/>
      <c r="AB263" s="69"/>
    </row>
    <row r="264" spans="1:26" s="92" customFormat="1" ht="25.5" customHeight="1">
      <c r="A264" s="195">
        <v>3</v>
      </c>
      <c r="B264" s="332" t="s">
        <v>103</v>
      </c>
      <c r="C264" s="333" t="s">
        <v>47</v>
      </c>
      <c r="D264" s="333">
        <v>1976</v>
      </c>
      <c r="E264" s="333">
        <v>1976</v>
      </c>
      <c r="F264" s="334" t="s">
        <v>48</v>
      </c>
      <c r="G264" s="333">
        <v>4</v>
      </c>
      <c r="H264" s="335">
        <v>4560</v>
      </c>
      <c r="I264" s="335">
        <v>3186.8</v>
      </c>
      <c r="J264" s="335">
        <v>1068</v>
      </c>
      <c r="K264" s="336">
        <v>121</v>
      </c>
      <c r="L264" s="190" t="s">
        <v>132</v>
      </c>
      <c r="M264" s="366">
        <v>140449.78</v>
      </c>
      <c r="N264" s="338"/>
      <c r="O264" s="338">
        <v>26851.64</v>
      </c>
      <c r="P264" s="338"/>
      <c r="Q264" s="346">
        <f>M264-O264-R264</f>
        <v>113598.14</v>
      </c>
      <c r="R264" s="338"/>
      <c r="S264" s="353">
        <f t="shared" si="46"/>
        <v>30.800390350877194</v>
      </c>
      <c r="T264" s="349">
        <v>119.02</v>
      </c>
      <c r="U264" s="339">
        <v>44926</v>
      </c>
      <c r="V264" s="69"/>
      <c r="W264" s="69"/>
      <c r="Z264" s="69"/>
    </row>
    <row r="265" spans="1:26" s="92" customFormat="1" ht="25.5" customHeight="1">
      <c r="A265" s="170">
        <v>3</v>
      </c>
      <c r="B265" s="354" t="s">
        <v>103</v>
      </c>
      <c r="C265" s="355" t="s">
        <v>47</v>
      </c>
      <c r="D265" s="355">
        <v>1976</v>
      </c>
      <c r="E265" s="355">
        <v>1976</v>
      </c>
      <c r="F265" s="356" t="s">
        <v>48</v>
      </c>
      <c r="G265" s="355">
        <v>4</v>
      </c>
      <c r="H265" s="357">
        <v>4560</v>
      </c>
      <c r="I265" s="357">
        <v>3186.8</v>
      </c>
      <c r="J265" s="357">
        <v>1068</v>
      </c>
      <c r="K265" s="358">
        <v>121</v>
      </c>
      <c r="L265" s="359" t="s">
        <v>78</v>
      </c>
      <c r="M265" s="377">
        <v>105336.78</v>
      </c>
      <c r="N265" s="360"/>
      <c r="O265" s="360">
        <v>20138.63</v>
      </c>
      <c r="P265" s="360"/>
      <c r="Q265" s="346">
        <f>M265-O265-R265</f>
        <v>85198.15</v>
      </c>
      <c r="R265" s="360"/>
      <c r="S265" s="360">
        <f t="shared" si="46"/>
        <v>23.10017105263158</v>
      </c>
      <c r="T265" s="361">
        <v>91.7</v>
      </c>
      <c r="U265" s="348">
        <v>44926</v>
      </c>
      <c r="V265" s="69"/>
      <c r="W265" s="69"/>
      <c r="Z265" s="69"/>
    </row>
    <row r="266" spans="1:26" s="92" customFormat="1" ht="25.5" customHeight="1">
      <c r="A266" s="406">
        <v>3</v>
      </c>
      <c r="B266" s="171" t="s">
        <v>103</v>
      </c>
      <c r="C266" s="172" t="s">
        <v>47</v>
      </c>
      <c r="D266" s="172">
        <v>1976</v>
      </c>
      <c r="E266" s="172">
        <v>1976</v>
      </c>
      <c r="F266" s="174" t="s">
        <v>48</v>
      </c>
      <c r="G266" s="172">
        <v>4</v>
      </c>
      <c r="H266" s="232">
        <v>4560</v>
      </c>
      <c r="I266" s="232">
        <v>3186.8</v>
      </c>
      <c r="J266" s="232">
        <v>1068</v>
      </c>
      <c r="K266" s="177">
        <v>121</v>
      </c>
      <c r="L266" s="190" t="s">
        <v>82</v>
      </c>
      <c r="M266" s="179">
        <v>3510425</v>
      </c>
      <c r="N266" s="180"/>
      <c r="O266" s="180">
        <v>671134.29</v>
      </c>
      <c r="P266" s="180"/>
      <c r="Q266" s="346">
        <f>M266-O266-R266</f>
        <v>2839290.71</v>
      </c>
      <c r="R266" s="180"/>
      <c r="S266" s="180">
        <f t="shared" si="46"/>
        <v>769.8300438596491</v>
      </c>
      <c r="T266" s="180">
        <v>769.83</v>
      </c>
      <c r="U266" s="257">
        <v>44926</v>
      </c>
      <c r="V266" s="69"/>
      <c r="W266" s="69"/>
      <c r="Z266" s="69"/>
    </row>
    <row r="267" spans="1:23" s="92" customFormat="1" ht="25.5" customHeight="1" thickBot="1">
      <c r="A267" s="183">
        <v>3</v>
      </c>
      <c r="B267" s="340" t="s">
        <v>103</v>
      </c>
      <c r="C267" s="341" t="s">
        <v>47</v>
      </c>
      <c r="D267" s="341">
        <v>1976</v>
      </c>
      <c r="E267" s="341">
        <v>1976</v>
      </c>
      <c r="F267" s="342" t="s">
        <v>48</v>
      </c>
      <c r="G267" s="341">
        <v>4</v>
      </c>
      <c r="H267" s="343">
        <v>4560</v>
      </c>
      <c r="I267" s="343">
        <v>3186.8</v>
      </c>
      <c r="J267" s="343">
        <v>1068</v>
      </c>
      <c r="K267" s="344">
        <v>121</v>
      </c>
      <c r="L267" s="178" t="s">
        <v>57</v>
      </c>
      <c r="M267" s="345">
        <v>5716826</v>
      </c>
      <c r="N267" s="346"/>
      <c r="O267" s="346">
        <v>1092961.09</v>
      </c>
      <c r="P267" s="346"/>
      <c r="Q267" s="346">
        <f>M267-O267-R267</f>
        <v>3019953.91</v>
      </c>
      <c r="R267" s="346">
        <v>1603911</v>
      </c>
      <c r="S267" s="353">
        <f t="shared" si="46"/>
        <v>1253.6899122807017</v>
      </c>
      <c r="T267" s="347">
        <v>1253.69</v>
      </c>
      <c r="U267" s="352">
        <v>44926</v>
      </c>
      <c r="V267" s="69"/>
      <c r="W267" s="69"/>
    </row>
    <row r="268" spans="1:23" s="92" customFormat="1" ht="25.5" customHeight="1" thickBot="1">
      <c r="A268" s="31"/>
      <c r="B268" s="52" t="s">
        <v>42</v>
      </c>
      <c r="C268" s="53" t="s">
        <v>19</v>
      </c>
      <c r="D268" s="53" t="s">
        <v>19</v>
      </c>
      <c r="E268" s="53" t="s">
        <v>19</v>
      </c>
      <c r="F268" s="53" t="s">
        <v>19</v>
      </c>
      <c r="G268" s="53" t="s">
        <v>19</v>
      </c>
      <c r="H268" s="54">
        <v>4560</v>
      </c>
      <c r="I268" s="54">
        <v>3186.8</v>
      </c>
      <c r="J268" s="54">
        <v>1068</v>
      </c>
      <c r="K268" s="55">
        <v>121</v>
      </c>
      <c r="L268" s="56" t="s">
        <v>19</v>
      </c>
      <c r="M268" s="57">
        <f>M264+M265+M267+M266</f>
        <v>9473037.559999999</v>
      </c>
      <c r="N268" s="57">
        <f>SUM(N264:N267)</f>
        <v>0</v>
      </c>
      <c r="O268" s="57">
        <f>SUM(O264:O267)</f>
        <v>1811085.6500000001</v>
      </c>
      <c r="P268" s="57">
        <f>SUM(P264:P267)</f>
        <v>0</v>
      </c>
      <c r="Q268" s="57">
        <f>SUM(Q264:Q267)</f>
        <v>6058040.91</v>
      </c>
      <c r="R268" s="57">
        <f>SUM(R264:R267)</f>
        <v>1603911</v>
      </c>
      <c r="S268" s="58" t="s">
        <v>19</v>
      </c>
      <c r="T268" s="59" t="s">
        <v>19</v>
      </c>
      <c r="U268" s="60" t="s">
        <v>19</v>
      </c>
      <c r="V268" s="69"/>
      <c r="W268" s="69"/>
    </row>
    <row r="269" spans="1:24" s="92" customFormat="1" ht="25.5" customHeight="1">
      <c r="A269" s="195">
        <v>4</v>
      </c>
      <c r="B269" s="332" t="s">
        <v>104</v>
      </c>
      <c r="C269" s="333" t="s">
        <v>47</v>
      </c>
      <c r="D269" s="333">
        <v>1975</v>
      </c>
      <c r="E269" s="333">
        <v>1975</v>
      </c>
      <c r="F269" s="334" t="s">
        <v>48</v>
      </c>
      <c r="G269" s="333">
        <v>4</v>
      </c>
      <c r="H269" s="335">
        <v>3532.9</v>
      </c>
      <c r="I269" s="335">
        <v>3101.5</v>
      </c>
      <c r="J269" s="335">
        <v>1162</v>
      </c>
      <c r="K269" s="336">
        <v>129</v>
      </c>
      <c r="L269" s="337" t="s">
        <v>78</v>
      </c>
      <c r="M269" s="338">
        <v>104903.88</v>
      </c>
      <c r="N269" s="338"/>
      <c r="O269" s="338">
        <v>20055.86</v>
      </c>
      <c r="P269" s="338"/>
      <c r="Q269" s="346">
        <f>M269-O269-R269</f>
        <v>84848.02</v>
      </c>
      <c r="R269" s="338"/>
      <c r="S269" s="353">
        <f t="shared" si="46"/>
        <v>29.6934190042175</v>
      </c>
      <c r="T269" s="349">
        <v>91.7</v>
      </c>
      <c r="U269" s="339">
        <v>44926</v>
      </c>
      <c r="V269" s="69"/>
      <c r="W269" s="69"/>
      <c r="X269" s="407"/>
    </row>
    <row r="270" spans="1:24" s="92" customFormat="1" ht="25.5" customHeight="1">
      <c r="A270" s="183">
        <v>4</v>
      </c>
      <c r="B270" s="340" t="s">
        <v>104</v>
      </c>
      <c r="C270" s="341" t="s">
        <v>47</v>
      </c>
      <c r="D270" s="341">
        <v>1975</v>
      </c>
      <c r="E270" s="341">
        <v>1975</v>
      </c>
      <c r="F270" s="342" t="s">
        <v>48</v>
      </c>
      <c r="G270" s="341">
        <v>4</v>
      </c>
      <c r="H270" s="343">
        <v>3532.9</v>
      </c>
      <c r="I270" s="343">
        <v>3101.5</v>
      </c>
      <c r="J270" s="343">
        <v>1162</v>
      </c>
      <c r="K270" s="344">
        <v>129</v>
      </c>
      <c r="L270" s="190" t="s">
        <v>132</v>
      </c>
      <c r="M270" s="346">
        <v>139872.58000000002</v>
      </c>
      <c r="N270" s="346"/>
      <c r="O270" s="346">
        <v>26741.29</v>
      </c>
      <c r="P270" s="346"/>
      <c r="Q270" s="346">
        <f>M270-O270-R270</f>
        <v>113131.29000000001</v>
      </c>
      <c r="R270" s="346"/>
      <c r="S270" s="360">
        <f t="shared" si="46"/>
        <v>39.59143479860738</v>
      </c>
      <c r="T270" s="347">
        <v>119.02</v>
      </c>
      <c r="U270" s="348">
        <v>44926</v>
      </c>
      <c r="V270" s="69"/>
      <c r="W270" s="69"/>
      <c r="X270" s="407"/>
    </row>
    <row r="271" spans="1:24" s="92" customFormat="1" ht="25.5" customHeight="1">
      <c r="A271" s="170">
        <v>4</v>
      </c>
      <c r="B271" s="354" t="s">
        <v>104</v>
      </c>
      <c r="C271" s="355" t="s">
        <v>47</v>
      </c>
      <c r="D271" s="355">
        <v>1975</v>
      </c>
      <c r="E271" s="355">
        <v>1975</v>
      </c>
      <c r="F271" s="356" t="s">
        <v>48</v>
      </c>
      <c r="G271" s="355">
        <v>4</v>
      </c>
      <c r="H271" s="357">
        <v>3532.9</v>
      </c>
      <c r="I271" s="357">
        <v>3101.5</v>
      </c>
      <c r="J271" s="357">
        <v>1162</v>
      </c>
      <c r="K271" s="358">
        <v>129</v>
      </c>
      <c r="L271" s="178" t="s">
        <v>57</v>
      </c>
      <c r="M271" s="360">
        <v>4429161</v>
      </c>
      <c r="N271" s="360"/>
      <c r="O271" s="360">
        <v>846781.18</v>
      </c>
      <c r="P271" s="360"/>
      <c r="Q271" s="346">
        <f>M271-O271-R271</f>
        <v>3582379.82</v>
      </c>
      <c r="R271" s="360"/>
      <c r="S271" s="360">
        <f t="shared" si="46"/>
        <v>1253.6898864955135</v>
      </c>
      <c r="T271" s="361">
        <v>1253.69</v>
      </c>
      <c r="U271" s="348">
        <v>44926</v>
      </c>
      <c r="V271" s="69"/>
      <c r="W271" s="69"/>
      <c r="X271" s="407"/>
    </row>
    <row r="272" spans="1:28" s="92" customFormat="1" ht="25.5" customHeight="1" thickBot="1">
      <c r="A272" s="183">
        <v>4</v>
      </c>
      <c r="B272" s="340" t="s">
        <v>104</v>
      </c>
      <c r="C272" s="341" t="s">
        <v>47</v>
      </c>
      <c r="D272" s="341">
        <v>1975</v>
      </c>
      <c r="E272" s="341">
        <v>1975</v>
      </c>
      <c r="F272" s="342" t="s">
        <v>48</v>
      </c>
      <c r="G272" s="341">
        <v>4</v>
      </c>
      <c r="H272" s="343">
        <v>3532.9</v>
      </c>
      <c r="I272" s="343">
        <v>3101.5</v>
      </c>
      <c r="J272" s="343">
        <v>1162</v>
      </c>
      <c r="K272" s="344">
        <v>129</v>
      </c>
      <c r="L272" s="190" t="s">
        <v>82</v>
      </c>
      <c r="M272" s="346">
        <v>2719732</v>
      </c>
      <c r="N272" s="346"/>
      <c r="O272" s="346">
        <v>519967.07</v>
      </c>
      <c r="P272" s="346"/>
      <c r="Q272" s="346">
        <f>M272-O272-R272</f>
        <v>2199764.93</v>
      </c>
      <c r="R272" s="346"/>
      <c r="S272" s="346">
        <f t="shared" si="46"/>
        <v>769.8298847971921</v>
      </c>
      <c r="T272" s="347">
        <v>769.83</v>
      </c>
      <c r="U272" s="352">
        <v>44926</v>
      </c>
      <c r="V272" s="69"/>
      <c r="W272" s="69"/>
      <c r="X272" s="407"/>
      <c r="Z272" s="408"/>
      <c r="AA272" s="69"/>
      <c r="AB272" s="69"/>
    </row>
    <row r="273" spans="1:24" s="92" customFormat="1" ht="25.5" customHeight="1" thickBot="1">
      <c r="A273" s="31"/>
      <c r="B273" s="52" t="s">
        <v>42</v>
      </c>
      <c r="C273" s="53" t="s">
        <v>19</v>
      </c>
      <c r="D273" s="53" t="s">
        <v>19</v>
      </c>
      <c r="E273" s="53" t="s">
        <v>19</v>
      </c>
      <c r="F273" s="53" t="s">
        <v>19</v>
      </c>
      <c r="G273" s="53" t="s">
        <v>19</v>
      </c>
      <c r="H273" s="54">
        <v>3532.9</v>
      </c>
      <c r="I273" s="54">
        <v>3101.5</v>
      </c>
      <c r="J273" s="54">
        <v>1162</v>
      </c>
      <c r="K273" s="55">
        <v>129</v>
      </c>
      <c r="L273" s="56" t="s">
        <v>19</v>
      </c>
      <c r="M273" s="57">
        <f aca="true" t="shared" si="47" ref="M273:R273">M269+M270+M271+M272</f>
        <v>7393669.46</v>
      </c>
      <c r="N273" s="57">
        <f t="shared" si="47"/>
        <v>0</v>
      </c>
      <c r="O273" s="57">
        <f t="shared" si="47"/>
        <v>1413545.4000000001</v>
      </c>
      <c r="P273" s="57">
        <f t="shared" si="47"/>
        <v>0</v>
      </c>
      <c r="Q273" s="57">
        <f t="shared" si="47"/>
        <v>5980124.0600000005</v>
      </c>
      <c r="R273" s="57">
        <f t="shared" si="47"/>
        <v>0</v>
      </c>
      <c r="S273" s="58" t="s">
        <v>19</v>
      </c>
      <c r="T273" s="59" t="s">
        <v>19</v>
      </c>
      <c r="U273" s="60" t="s">
        <v>19</v>
      </c>
      <c r="V273" s="69"/>
      <c r="W273" s="69"/>
      <c r="X273" s="407"/>
    </row>
    <row r="274" spans="1:25" s="51" customFormat="1" ht="25.5" customHeight="1" thickBot="1">
      <c r="A274" s="195">
        <v>5</v>
      </c>
      <c r="B274" s="354" t="s">
        <v>106</v>
      </c>
      <c r="C274" s="355" t="s">
        <v>47</v>
      </c>
      <c r="D274" s="355">
        <v>1981</v>
      </c>
      <c r="E274" s="355">
        <v>1981</v>
      </c>
      <c r="F274" s="356" t="s">
        <v>48</v>
      </c>
      <c r="G274" s="355">
        <v>4</v>
      </c>
      <c r="H274" s="357">
        <v>3298.8</v>
      </c>
      <c r="I274" s="357">
        <v>2749.2</v>
      </c>
      <c r="J274" s="357">
        <v>1042</v>
      </c>
      <c r="K274" s="358">
        <v>110</v>
      </c>
      <c r="L274" s="190" t="s">
        <v>82</v>
      </c>
      <c r="M274" s="360">
        <v>2539515.2</v>
      </c>
      <c r="N274" s="360"/>
      <c r="O274" s="338">
        <v>120000</v>
      </c>
      <c r="P274" s="360"/>
      <c r="Q274" s="338">
        <f>M274-O274</f>
        <v>2419515.2</v>
      </c>
      <c r="R274" s="360"/>
      <c r="S274" s="353">
        <f>M274/H274</f>
        <v>769.8299987874378</v>
      </c>
      <c r="T274" s="361">
        <v>769.83</v>
      </c>
      <c r="U274" s="339">
        <v>44926</v>
      </c>
      <c r="X274" s="68"/>
      <c r="Y274" s="40"/>
    </row>
    <row r="275" spans="1:23" s="92" customFormat="1" ht="25.5" customHeight="1" thickBot="1">
      <c r="A275" s="31"/>
      <c r="B275" s="52" t="s">
        <v>42</v>
      </c>
      <c r="C275" s="53" t="s">
        <v>19</v>
      </c>
      <c r="D275" s="53" t="s">
        <v>19</v>
      </c>
      <c r="E275" s="53" t="s">
        <v>19</v>
      </c>
      <c r="F275" s="53" t="s">
        <v>19</v>
      </c>
      <c r="G275" s="53" t="s">
        <v>19</v>
      </c>
      <c r="H275" s="54">
        <f>H274</f>
        <v>3298.8</v>
      </c>
      <c r="I275" s="54">
        <f>I274</f>
        <v>2749.2</v>
      </c>
      <c r="J275" s="54">
        <f>J274</f>
        <v>1042</v>
      </c>
      <c r="K275" s="55">
        <f>K274</f>
        <v>110</v>
      </c>
      <c r="L275" s="56" t="s">
        <v>19</v>
      </c>
      <c r="M275" s="57">
        <f>M274</f>
        <v>2539515.2</v>
      </c>
      <c r="N275" s="57">
        <f>SUM(N271:N274)</f>
        <v>0</v>
      </c>
      <c r="O275" s="57">
        <f>O274</f>
        <v>120000</v>
      </c>
      <c r="P275" s="57">
        <f>SUM(P271:P274)</f>
        <v>0</v>
      </c>
      <c r="Q275" s="57">
        <f>SUM(Q274)</f>
        <v>2419515.2</v>
      </c>
      <c r="R275" s="57">
        <f>SUM(R271:R274)</f>
        <v>0</v>
      </c>
      <c r="S275" s="58" t="s">
        <v>19</v>
      </c>
      <c r="T275" s="59" t="s">
        <v>19</v>
      </c>
      <c r="U275" s="60" t="s">
        <v>19</v>
      </c>
      <c r="V275" s="69"/>
      <c r="W275" s="69"/>
    </row>
    <row r="276" spans="1:23" s="92" customFormat="1" ht="25.5" customHeight="1">
      <c r="A276" s="265">
        <v>6</v>
      </c>
      <c r="B276" s="409" t="s">
        <v>107</v>
      </c>
      <c r="C276" s="383" t="s">
        <v>47</v>
      </c>
      <c r="D276" s="383">
        <v>1989</v>
      </c>
      <c r="E276" s="383">
        <v>1989</v>
      </c>
      <c r="F276" s="385" t="s">
        <v>53</v>
      </c>
      <c r="G276" s="383">
        <v>5</v>
      </c>
      <c r="H276" s="386">
        <v>4918.1</v>
      </c>
      <c r="I276" s="386">
        <v>4191.3</v>
      </c>
      <c r="J276" s="386">
        <v>1012.2</v>
      </c>
      <c r="K276" s="387">
        <v>180</v>
      </c>
      <c r="L276" s="190" t="s">
        <v>132</v>
      </c>
      <c r="M276" s="353">
        <v>188962.7</v>
      </c>
      <c r="N276" s="410"/>
      <c r="O276" s="411">
        <v>36126.5</v>
      </c>
      <c r="P276" s="410"/>
      <c r="Q276" s="346">
        <f>M276-O276-R276</f>
        <v>152836.2</v>
      </c>
      <c r="R276" s="410"/>
      <c r="S276" s="353">
        <f t="shared" si="46"/>
        <v>38.42189056749558</v>
      </c>
      <c r="T276" s="389">
        <v>59.25</v>
      </c>
      <c r="U276" s="339">
        <v>44926</v>
      </c>
      <c r="V276" s="69"/>
      <c r="W276" s="69"/>
    </row>
    <row r="277" spans="1:23" s="92" customFormat="1" ht="25.5" customHeight="1" thickBot="1">
      <c r="A277" s="183">
        <v>6</v>
      </c>
      <c r="B277" s="340" t="s">
        <v>107</v>
      </c>
      <c r="C277" s="341" t="s">
        <v>47</v>
      </c>
      <c r="D277" s="341">
        <v>1989</v>
      </c>
      <c r="E277" s="341">
        <v>1989</v>
      </c>
      <c r="F277" s="342" t="s">
        <v>53</v>
      </c>
      <c r="G277" s="341">
        <v>5</v>
      </c>
      <c r="H277" s="343">
        <v>4918.1</v>
      </c>
      <c r="I277" s="343">
        <v>4191.3</v>
      </c>
      <c r="J277" s="343">
        <v>1012.2</v>
      </c>
      <c r="K277" s="344">
        <v>180</v>
      </c>
      <c r="L277" s="190" t="s">
        <v>82</v>
      </c>
      <c r="M277" s="346">
        <v>3772429</v>
      </c>
      <c r="N277" s="373"/>
      <c r="O277" s="345">
        <v>721225.05</v>
      </c>
      <c r="P277" s="373"/>
      <c r="Q277" s="346">
        <f>M277-O277-R277</f>
        <v>3051203.95</v>
      </c>
      <c r="R277" s="373"/>
      <c r="S277" s="346">
        <f t="shared" si="46"/>
        <v>767.050080315569</v>
      </c>
      <c r="T277" s="347">
        <v>767.05</v>
      </c>
      <c r="U277" s="352">
        <v>44926</v>
      </c>
      <c r="V277" s="69"/>
      <c r="W277" s="69"/>
    </row>
    <row r="278" spans="1:23" s="92" customFormat="1" ht="25.5" customHeight="1" thickBot="1">
      <c r="A278" s="31"/>
      <c r="B278" s="52" t="s">
        <v>42</v>
      </c>
      <c r="C278" s="53" t="s">
        <v>19</v>
      </c>
      <c r="D278" s="53" t="s">
        <v>19</v>
      </c>
      <c r="E278" s="53" t="s">
        <v>19</v>
      </c>
      <c r="F278" s="53" t="s">
        <v>19</v>
      </c>
      <c r="G278" s="53" t="s">
        <v>19</v>
      </c>
      <c r="H278" s="54">
        <v>4918.1</v>
      </c>
      <c r="I278" s="54">
        <v>4191.3</v>
      </c>
      <c r="J278" s="54">
        <v>1012.2</v>
      </c>
      <c r="K278" s="55">
        <v>180</v>
      </c>
      <c r="L278" s="56" t="s">
        <v>19</v>
      </c>
      <c r="M278" s="57">
        <f aca="true" t="shared" si="48" ref="M278:R278">M276+M277</f>
        <v>3961391.7</v>
      </c>
      <c r="N278" s="57">
        <f t="shared" si="48"/>
        <v>0</v>
      </c>
      <c r="O278" s="57">
        <f t="shared" si="48"/>
        <v>757351.55</v>
      </c>
      <c r="P278" s="57">
        <f t="shared" si="48"/>
        <v>0</v>
      </c>
      <c r="Q278" s="57">
        <f t="shared" si="48"/>
        <v>3204040.1500000004</v>
      </c>
      <c r="R278" s="57">
        <f t="shared" si="48"/>
        <v>0</v>
      </c>
      <c r="S278" s="58" t="s">
        <v>19</v>
      </c>
      <c r="T278" s="59" t="s">
        <v>19</v>
      </c>
      <c r="U278" s="60" t="s">
        <v>19</v>
      </c>
      <c r="V278" s="69"/>
      <c r="W278" s="69"/>
    </row>
    <row r="279" spans="1:23" s="92" customFormat="1" ht="25.5" customHeight="1" thickBot="1">
      <c r="A279" s="265">
        <v>7</v>
      </c>
      <c r="B279" s="409" t="s">
        <v>108</v>
      </c>
      <c r="C279" s="383" t="s">
        <v>47</v>
      </c>
      <c r="D279" s="383">
        <v>1989</v>
      </c>
      <c r="E279" s="383">
        <v>1989</v>
      </c>
      <c r="F279" s="385" t="s">
        <v>53</v>
      </c>
      <c r="G279" s="383">
        <v>5</v>
      </c>
      <c r="H279" s="386">
        <v>3467.5</v>
      </c>
      <c r="I279" s="386">
        <v>2754.4</v>
      </c>
      <c r="J279" s="386">
        <v>760</v>
      </c>
      <c r="K279" s="387">
        <v>92</v>
      </c>
      <c r="L279" s="190" t="s">
        <v>82</v>
      </c>
      <c r="M279" s="353">
        <v>2659746</v>
      </c>
      <c r="N279" s="410"/>
      <c r="O279" s="353">
        <v>508498.75</v>
      </c>
      <c r="P279" s="410"/>
      <c r="Q279" s="346">
        <f>M279-O279-R279</f>
        <v>2151247.25</v>
      </c>
      <c r="R279" s="410"/>
      <c r="S279" s="353">
        <f>M279/H279</f>
        <v>767.0500360490266</v>
      </c>
      <c r="T279" s="389">
        <v>767.05</v>
      </c>
      <c r="U279" s="412">
        <v>44926</v>
      </c>
      <c r="V279" s="69"/>
      <c r="W279" s="69"/>
    </row>
    <row r="280" spans="1:23" s="92" customFormat="1" ht="25.5" customHeight="1" thickBot="1">
      <c r="A280" s="31"/>
      <c r="B280" s="52" t="s">
        <v>42</v>
      </c>
      <c r="C280" s="53" t="s">
        <v>19</v>
      </c>
      <c r="D280" s="53" t="s">
        <v>19</v>
      </c>
      <c r="E280" s="53" t="s">
        <v>19</v>
      </c>
      <c r="F280" s="53" t="s">
        <v>19</v>
      </c>
      <c r="G280" s="53" t="s">
        <v>19</v>
      </c>
      <c r="H280" s="54">
        <v>3467.5</v>
      </c>
      <c r="I280" s="54">
        <v>2754.4</v>
      </c>
      <c r="J280" s="54">
        <f>J279</f>
        <v>760</v>
      </c>
      <c r="K280" s="55">
        <v>92</v>
      </c>
      <c r="L280" s="56" t="s">
        <v>19</v>
      </c>
      <c r="M280" s="57">
        <f aca="true" t="shared" si="49" ref="M280:R280">SUM(M279:M279)</f>
        <v>2659746</v>
      </c>
      <c r="N280" s="57">
        <f t="shared" si="49"/>
        <v>0</v>
      </c>
      <c r="O280" s="57">
        <f t="shared" si="49"/>
        <v>508498.75</v>
      </c>
      <c r="P280" s="57">
        <f t="shared" si="49"/>
        <v>0</v>
      </c>
      <c r="Q280" s="57">
        <f t="shared" si="49"/>
        <v>2151247.25</v>
      </c>
      <c r="R280" s="57">
        <f t="shared" si="49"/>
        <v>0</v>
      </c>
      <c r="S280" s="58" t="s">
        <v>19</v>
      </c>
      <c r="T280" s="59" t="s">
        <v>19</v>
      </c>
      <c r="U280" s="60" t="s">
        <v>19</v>
      </c>
      <c r="V280" s="69"/>
      <c r="W280" s="69"/>
    </row>
    <row r="281" spans="1:23" s="92" customFormat="1" ht="25.5" customHeight="1">
      <c r="A281" s="303">
        <v>8</v>
      </c>
      <c r="B281" s="413" t="s">
        <v>156</v>
      </c>
      <c r="C281" s="414" t="s">
        <v>47</v>
      </c>
      <c r="D281" s="415">
        <v>1976</v>
      </c>
      <c r="E281" s="415">
        <v>1976</v>
      </c>
      <c r="F281" s="416" t="s">
        <v>114</v>
      </c>
      <c r="G281" s="415">
        <v>3</v>
      </c>
      <c r="H281" s="417">
        <v>1806.4</v>
      </c>
      <c r="I281" s="417">
        <v>1654</v>
      </c>
      <c r="J281" s="418">
        <v>916.3</v>
      </c>
      <c r="K281" s="418">
        <v>84</v>
      </c>
      <c r="L281" s="419" t="s">
        <v>162</v>
      </c>
      <c r="M281" s="420">
        <f>60.96*H281</f>
        <v>110118.144</v>
      </c>
      <c r="N281" s="420"/>
      <c r="O281" s="420">
        <v>11000</v>
      </c>
      <c r="P281" s="420"/>
      <c r="Q281" s="421">
        <f>M281-O281-R281</f>
        <v>99118.144</v>
      </c>
      <c r="R281" s="420"/>
      <c r="S281" s="422">
        <f>M281/H281</f>
        <v>60.959999999999994</v>
      </c>
      <c r="T281" s="423">
        <v>60.96</v>
      </c>
      <c r="U281" s="424">
        <v>44926</v>
      </c>
      <c r="V281" s="69"/>
      <c r="W281" s="69"/>
    </row>
    <row r="282" spans="1:23" s="92" customFormat="1" ht="25.5" customHeight="1">
      <c r="A282" s="406">
        <v>8</v>
      </c>
      <c r="B282" s="413" t="s">
        <v>156</v>
      </c>
      <c r="C282" s="414" t="s">
        <v>47</v>
      </c>
      <c r="D282" s="415">
        <v>1976</v>
      </c>
      <c r="E282" s="415">
        <v>1976</v>
      </c>
      <c r="F282" s="416" t="s">
        <v>114</v>
      </c>
      <c r="G282" s="414">
        <v>3</v>
      </c>
      <c r="H282" s="425">
        <v>1806.4</v>
      </c>
      <c r="I282" s="425">
        <v>1654</v>
      </c>
      <c r="J282" s="426">
        <v>916.3</v>
      </c>
      <c r="K282" s="426">
        <v>84</v>
      </c>
      <c r="L282" s="419" t="s">
        <v>132</v>
      </c>
      <c r="M282" s="421">
        <f>86.04*H282</f>
        <v>155422.65600000002</v>
      </c>
      <c r="N282" s="421"/>
      <c r="O282" s="421">
        <v>20000</v>
      </c>
      <c r="P282" s="421"/>
      <c r="Q282" s="421">
        <f>M282-O282-R282</f>
        <v>135422.65600000002</v>
      </c>
      <c r="R282" s="421"/>
      <c r="S282" s="422">
        <f>M282/H282</f>
        <v>86.04</v>
      </c>
      <c r="T282" s="422">
        <v>86.04</v>
      </c>
      <c r="U282" s="424">
        <v>44926</v>
      </c>
      <c r="V282" s="69"/>
      <c r="W282" s="69"/>
    </row>
    <row r="283" spans="1:23" s="92" customFormat="1" ht="25.5" customHeight="1">
      <c r="A283" s="406">
        <v>8</v>
      </c>
      <c r="B283" s="413" t="s">
        <v>156</v>
      </c>
      <c r="C283" s="414" t="s">
        <v>47</v>
      </c>
      <c r="D283" s="415">
        <v>1976</v>
      </c>
      <c r="E283" s="415">
        <v>1976</v>
      </c>
      <c r="F283" s="416" t="s">
        <v>114</v>
      </c>
      <c r="G283" s="414">
        <v>3</v>
      </c>
      <c r="H283" s="425">
        <v>1806.4</v>
      </c>
      <c r="I283" s="425">
        <v>1654</v>
      </c>
      <c r="J283" s="426">
        <v>916.3</v>
      </c>
      <c r="K283" s="426">
        <v>84</v>
      </c>
      <c r="L283" s="419" t="s">
        <v>79</v>
      </c>
      <c r="M283" s="421">
        <f>65.58*H283</f>
        <v>118463.712</v>
      </c>
      <c r="N283" s="421"/>
      <c r="O283" s="421">
        <v>18000</v>
      </c>
      <c r="P283" s="421"/>
      <c r="Q283" s="421">
        <f>M283-O283-R283</f>
        <v>100463.712</v>
      </c>
      <c r="R283" s="421"/>
      <c r="S283" s="422">
        <f>M283/H283</f>
        <v>65.58</v>
      </c>
      <c r="T283" s="422">
        <v>65.58</v>
      </c>
      <c r="U283" s="424">
        <v>44926</v>
      </c>
      <c r="V283" s="69"/>
      <c r="W283" s="69"/>
    </row>
    <row r="284" spans="1:23" s="92" customFormat="1" ht="25.5" customHeight="1">
      <c r="A284" s="406">
        <v>8</v>
      </c>
      <c r="B284" s="413" t="s">
        <v>156</v>
      </c>
      <c r="C284" s="414" t="s">
        <v>47</v>
      </c>
      <c r="D284" s="415">
        <v>1976</v>
      </c>
      <c r="E284" s="415">
        <v>1976</v>
      </c>
      <c r="F284" s="416" t="s">
        <v>114</v>
      </c>
      <c r="G284" s="414">
        <v>3</v>
      </c>
      <c r="H284" s="425">
        <v>1806.4</v>
      </c>
      <c r="I284" s="425">
        <v>1654</v>
      </c>
      <c r="J284" s="426">
        <v>916.3</v>
      </c>
      <c r="K284" s="426">
        <v>84</v>
      </c>
      <c r="L284" s="419" t="s">
        <v>157</v>
      </c>
      <c r="M284" s="421">
        <f>H284*93.45</f>
        <v>168808.08000000002</v>
      </c>
      <c r="N284" s="421"/>
      <c r="O284" s="421">
        <v>15000</v>
      </c>
      <c r="P284" s="421"/>
      <c r="Q284" s="421">
        <f>M284-O284-R284</f>
        <v>153808.08000000002</v>
      </c>
      <c r="R284" s="421"/>
      <c r="S284" s="422">
        <f>M284/H284</f>
        <v>93.45</v>
      </c>
      <c r="T284" s="422">
        <v>93.45</v>
      </c>
      <c r="U284" s="424">
        <v>44926</v>
      </c>
      <c r="V284" s="69"/>
      <c r="W284" s="69"/>
    </row>
    <row r="285" spans="1:23" s="92" customFormat="1" ht="25.5" customHeight="1" thickBot="1">
      <c r="A285" s="406">
        <v>8</v>
      </c>
      <c r="B285" s="413" t="s">
        <v>156</v>
      </c>
      <c r="C285" s="414" t="s">
        <v>47</v>
      </c>
      <c r="D285" s="415">
        <v>1976</v>
      </c>
      <c r="E285" s="415">
        <v>1976</v>
      </c>
      <c r="F285" s="416" t="s">
        <v>114</v>
      </c>
      <c r="G285" s="414">
        <v>3</v>
      </c>
      <c r="H285" s="427">
        <v>1806.4</v>
      </c>
      <c r="I285" s="427">
        <v>1654</v>
      </c>
      <c r="J285" s="428">
        <v>916.3</v>
      </c>
      <c r="K285" s="428">
        <v>84</v>
      </c>
      <c r="L285" s="419" t="s">
        <v>160</v>
      </c>
      <c r="M285" s="421">
        <f>H285*65.58</f>
        <v>118463.712</v>
      </c>
      <c r="N285" s="421"/>
      <c r="O285" s="421">
        <v>12000</v>
      </c>
      <c r="P285" s="421"/>
      <c r="Q285" s="421">
        <f>M285-O285-R285</f>
        <v>106463.712</v>
      </c>
      <c r="R285" s="421"/>
      <c r="S285" s="422">
        <f>M285/H285</f>
        <v>65.58</v>
      </c>
      <c r="T285" s="422">
        <v>65.58</v>
      </c>
      <c r="U285" s="424">
        <v>44926</v>
      </c>
      <c r="V285" s="69"/>
      <c r="W285" s="69"/>
    </row>
    <row r="286" spans="1:23" s="429" customFormat="1" ht="25.5" customHeight="1" thickBot="1">
      <c r="A286" s="31"/>
      <c r="B286" s="52" t="s">
        <v>42</v>
      </c>
      <c r="C286" s="53" t="s">
        <v>19</v>
      </c>
      <c r="D286" s="53" t="s">
        <v>19</v>
      </c>
      <c r="E286" s="53" t="s">
        <v>19</v>
      </c>
      <c r="F286" s="53" t="s">
        <v>19</v>
      </c>
      <c r="G286" s="53" t="s">
        <v>19</v>
      </c>
      <c r="H286" s="54">
        <f>H285</f>
        <v>1806.4</v>
      </c>
      <c r="I286" s="54">
        <f>I285</f>
        <v>1654</v>
      </c>
      <c r="J286" s="54">
        <f>J285</f>
        <v>916.3</v>
      </c>
      <c r="K286" s="55">
        <f>K285</f>
        <v>84</v>
      </c>
      <c r="L286" s="56" t="s">
        <v>19</v>
      </c>
      <c r="M286" s="57">
        <f>M282+M283+M284+M285+M281</f>
        <v>671276.304</v>
      </c>
      <c r="N286" s="57">
        <f>N283+N282+N284+N285+N281</f>
        <v>0</v>
      </c>
      <c r="O286" s="57">
        <f>O282+O283+O284+O285+O281</f>
        <v>76000</v>
      </c>
      <c r="P286" s="57">
        <f>P283+P282+P284+P285+P281</f>
        <v>0</v>
      </c>
      <c r="Q286" s="57">
        <f>Q282+Q283+Q284+Q285+Q281</f>
        <v>595276.304</v>
      </c>
      <c r="R286" s="57">
        <f>R282+R283+R284+R285+R281</f>
        <v>0</v>
      </c>
      <c r="S286" s="58" t="s">
        <v>19</v>
      </c>
      <c r="T286" s="59" t="s">
        <v>19</v>
      </c>
      <c r="U286" s="60" t="s">
        <v>19</v>
      </c>
      <c r="V286" s="69"/>
      <c r="W286" s="69"/>
    </row>
    <row r="287" spans="1:23" s="92" customFormat="1" ht="25.5" customHeight="1" thickBot="1">
      <c r="A287" s="195">
        <v>9</v>
      </c>
      <c r="B287" s="332" t="s">
        <v>61</v>
      </c>
      <c r="C287" s="333" t="s">
        <v>47</v>
      </c>
      <c r="D287" s="333">
        <v>1972</v>
      </c>
      <c r="E287" s="333">
        <v>1972</v>
      </c>
      <c r="F287" s="334" t="s">
        <v>48</v>
      </c>
      <c r="G287" s="333">
        <v>4</v>
      </c>
      <c r="H287" s="430">
        <v>2565.5</v>
      </c>
      <c r="I287" s="430">
        <v>2248.2</v>
      </c>
      <c r="J287" s="335">
        <v>864</v>
      </c>
      <c r="K287" s="336">
        <v>101</v>
      </c>
      <c r="L287" s="337" t="s">
        <v>79</v>
      </c>
      <c r="M287" s="431">
        <v>95193.6</v>
      </c>
      <c r="N287" s="367"/>
      <c r="O287" s="366">
        <v>18199.42</v>
      </c>
      <c r="P287" s="367"/>
      <c r="Q287" s="353">
        <f aca="true" t="shared" si="50" ref="Q287:Q292">M287-O287-R287</f>
        <v>76994.18000000001</v>
      </c>
      <c r="R287" s="367"/>
      <c r="S287" s="353">
        <f aca="true" t="shared" si="51" ref="S287:S292">M287/H287</f>
        <v>37.105281621516276</v>
      </c>
      <c r="T287" s="368">
        <v>90.31</v>
      </c>
      <c r="U287" s="339">
        <v>44926</v>
      </c>
      <c r="V287" s="69"/>
      <c r="W287" s="69"/>
    </row>
    <row r="288" spans="1:23" s="92" customFormat="1" ht="25.5" customHeight="1">
      <c r="A288" s="170">
        <v>9</v>
      </c>
      <c r="B288" s="354" t="s">
        <v>61</v>
      </c>
      <c r="C288" s="355" t="s">
        <v>47</v>
      </c>
      <c r="D288" s="355">
        <v>1972</v>
      </c>
      <c r="E288" s="355">
        <v>1972</v>
      </c>
      <c r="F288" s="356" t="s">
        <v>48</v>
      </c>
      <c r="G288" s="355">
        <v>4</v>
      </c>
      <c r="H288" s="432">
        <v>2565.5</v>
      </c>
      <c r="I288" s="432">
        <v>2248.2</v>
      </c>
      <c r="J288" s="357">
        <v>864</v>
      </c>
      <c r="K288" s="358">
        <v>101</v>
      </c>
      <c r="L288" s="164" t="s">
        <v>133</v>
      </c>
      <c r="M288" s="431">
        <v>124069.14</v>
      </c>
      <c r="N288" s="433"/>
      <c r="O288" s="377">
        <v>23719.94</v>
      </c>
      <c r="P288" s="378"/>
      <c r="Q288" s="346">
        <f t="shared" si="50"/>
        <v>100349.2</v>
      </c>
      <c r="R288" s="434"/>
      <c r="S288" s="360">
        <f t="shared" si="51"/>
        <v>48.36060806860261</v>
      </c>
      <c r="T288" s="380">
        <v>126.02</v>
      </c>
      <c r="U288" s="348">
        <v>44926</v>
      </c>
      <c r="V288" s="69"/>
      <c r="W288" s="69"/>
    </row>
    <row r="289" spans="1:23" s="429" customFormat="1" ht="25.5" customHeight="1">
      <c r="A289" s="195">
        <v>9</v>
      </c>
      <c r="B289" s="332" t="s">
        <v>136</v>
      </c>
      <c r="C289" s="333" t="s">
        <v>47</v>
      </c>
      <c r="D289" s="355">
        <v>1972</v>
      </c>
      <c r="E289" s="355">
        <v>1972</v>
      </c>
      <c r="F289" s="334" t="s">
        <v>48</v>
      </c>
      <c r="G289" s="333">
        <v>4</v>
      </c>
      <c r="H289" s="432">
        <v>2565.5</v>
      </c>
      <c r="I289" s="432">
        <v>2248.2</v>
      </c>
      <c r="J289" s="335">
        <v>824.6</v>
      </c>
      <c r="K289" s="336">
        <v>101</v>
      </c>
      <c r="L289" s="190" t="s">
        <v>132</v>
      </c>
      <c r="M289" s="366">
        <v>126924.79999999999</v>
      </c>
      <c r="N289" s="423"/>
      <c r="O289" s="338">
        <v>24265.89</v>
      </c>
      <c r="P289" s="423"/>
      <c r="Q289" s="346">
        <f t="shared" si="50"/>
        <v>102658.90999999999</v>
      </c>
      <c r="R289" s="422"/>
      <c r="S289" s="346">
        <f t="shared" si="51"/>
        <v>49.47370882868836</v>
      </c>
      <c r="T289" s="349">
        <v>119.02</v>
      </c>
      <c r="U289" s="348">
        <v>44926</v>
      </c>
      <c r="V289" s="69"/>
      <c r="W289" s="69"/>
    </row>
    <row r="290" spans="1:23" s="429" customFormat="1" ht="25.5" customHeight="1">
      <c r="A290" s="195">
        <v>9</v>
      </c>
      <c r="B290" s="332" t="s">
        <v>136</v>
      </c>
      <c r="C290" s="355" t="s">
        <v>47</v>
      </c>
      <c r="D290" s="355">
        <v>1972</v>
      </c>
      <c r="E290" s="355">
        <v>1972</v>
      </c>
      <c r="F290" s="356" t="s">
        <v>48</v>
      </c>
      <c r="G290" s="355">
        <v>4</v>
      </c>
      <c r="H290" s="432">
        <v>2565.5</v>
      </c>
      <c r="I290" s="432">
        <v>2248.2</v>
      </c>
      <c r="J290" s="335">
        <v>824.6</v>
      </c>
      <c r="K290" s="358">
        <v>101</v>
      </c>
      <c r="L290" s="190" t="s">
        <v>82</v>
      </c>
      <c r="M290" s="366">
        <v>1974998.87</v>
      </c>
      <c r="N290" s="423"/>
      <c r="O290" s="338">
        <v>132000</v>
      </c>
      <c r="P290" s="423"/>
      <c r="Q290" s="346">
        <f t="shared" si="50"/>
        <v>1842998.87</v>
      </c>
      <c r="R290" s="422"/>
      <c r="S290" s="360">
        <f t="shared" si="51"/>
        <v>769.8300019489378</v>
      </c>
      <c r="T290" s="349">
        <v>769.83</v>
      </c>
      <c r="U290" s="348">
        <v>44926</v>
      </c>
      <c r="V290" s="69"/>
      <c r="W290" s="69"/>
    </row>
    <row r="291" spans="1:23" s="92" customFormat="1" ht="25.5" customHeight="1">
      <c r="A291" s="170">
        <v>9</v>
      </c>
      <c r="B291" s="354" t="s">
        <v>61</v>
      </c>
      <c r="C291" s="355" t="s">
        <v>47</v>
      </c>
      <c r="D291" s="355">
        <v>1972</v>
      </c>
      <c r="E291" s="355">
        <v>1972</v>
      </c>
      <c r="F291" s="356" t="s">
        <v>48</v>
      </c>
      <c r="G291" s="355">
        <v>4</v>
      </c>
      <c r="H291" s="432">
        <v>2565.5</v>
      </c>
      <c r="I291" s="432">
        <v>2248.2</v>
      </c>
      <c r="J291" s="357">
        <v>864</v>
      </c>
      <c r="K291" s="358">
        <v>101</v>
      </c>
      <c r="L291" s="178" t="s">
        <v>58</v>
      </c>
      <c r="M291" s="431">
        <v>1375441</v>
      </c>
      <c r="N291" s="378"/>
      <c r="O291" s="377">
        <v>262961.21</v>
      </c>
      <c r="P291" s="378"/>
      <c r="Q291" s="346">
        <f t="shared" si="50"/>
        <v>1112479.79</v>
      </c>
      <c r="R291" s="378"/>
      <c r="S291" s="360">
        <f t="shared" si="51"/>
        <v>536.1297992594036</v>
      </c>
      <c r="T291" s="380">
        <v>536.13</v>
      </c>
      <c r="U291" s="348">
        <v>44926</v>
      </c>
      <c r="V291" s="69"/>
      <c r="W291" s="69"/>
    </row>
    <row r="292" spans="1:23" s="92" customFormat="1" ht="25.5" customHeight="1" thickBot="1">
      <c r="A292" s="170">
        <v>9</v>
      </c>
      <c r="B292" s="354" t="s">
        <v>61</v>
      </c>
      <c r="C292" s="355" t="s">
        <v>47</v>
      </c>
      <c r="D292" s="355">
        <v>1972</v>
      </c>
      <c r="E292" s="355">
        <v>1972</v>
      </c>
      <c r="F292" s="356" t="s">
        <v>48</v>
      </c>
      <c r="G292" s="355">
        <v>4</v>
      </c>
      <c r="H292" s="432">
        <v>2565.5</v>
      </c>
      <c r="I292" s="432">
        <v>2248.2</v>
      </c>
      <c r="J292" s="357">
        <v>864</v>
      </c>
      <c r="K292" s="358">
        <v>101</v>
      </c>
      <c r="L292" s="178" t="s">
        <v>56</v>
      </c>
      <c r="M292" s="431">
        <v>5108347</v>
      </c>
      <c r="N292" s="433"/>
      <c r="O292" s="377">
        <v>976630.13</v>
      </c>
      <c r="P292" s="378"/>
      <c r="Q292" s="377">
        <f t="shared" si="50"/>
        <v>2467805.72</v>
      </c>
      <c r="R292" s="378">
        <v>1663911.15</v>
      </c>
      <c r="S292" s="353">
        <f t="shared" si="51"/>
        <v>1991.1701422724616</v>
      </c>
      <c r="T292" s="380">
        <v>1991.17</v>
      </c>
      <c r="U292" s="348">
        <v>44926</v>
      </c>
      <c r="V292" s="69"/>
      <c r="W292" s="69"/>
    </row>
    <row r="293" spans="1:23" s="429" customFormat="1" ht="25.5" customHeight="1" thickBot="1">
      <c r="A293" s="31"/>
      <c r="B293" s="52" t="s">
        <v>42</v>
      </c>
      <c r="C293" s="53" t="s">
        <v>19</v>
      </c>
      <c r="D293" s="53" t="s">
        <v>19</v>
      </c>
      <c r="E293" s="53" t="s">
        <v>19</v>
      </c>
      <c r="F293" s="53" t="s">
        <v>19</v>
      </c>
      <c r="G293" s="53" t="s">
        <v>19</v>
      </c>
      <c r="H293" s="54">
        <v>2635.2</v>
      </c>
      <c r="I293" s="54">
        <v>1950.2</v>
      </c>
      <c r="J293" s="54">
        <v>824.6</v>
      </c>
      <c r="K293" s="55">
        <v>101</v>
      </c>
      <c r="L293" s="56" t="s">
        <v>19</v>
      </c>
      <c r="M293" s="57">
        <f>M287+M288+M289+M291+M292+M290</f>
        <v>8804974.41</v>
      </c>
      <c r="N293" s="57">
        <f>N287+N288+N289+N291+N292</f>
        <v>0</v>
      </c>
      <c r="O293" s="57">
        <f>O287+O288+O289+O291+O292+O290</f>
        <v>1437776.59</v>
      </c>
      <c r="P293" s="57">
        <f>P287+P288+P289+P291+P292</f>
        <v>0</v>
      </c>
      <c r="Q293" s="57">
        <f>Q287+Q288+Q289+Q291+Q292+Q290</f>
        <v>5703286.67</v>
      </c>
      <c r="R293" s="57">
        <f>R287+R288+R289+R291+R292</f>
        <v>1663911.15</v>
      </c>
      <c r="S293" s="58" t="s">
        <v>19</v>
      </c>
      <c r="T293" s="59" t="s">
        <v>19</v>
      </c>
      <c r="U293" s="60" t="s">
        <v>19</v>
      </c>
      <c r="V293" s="69"/>
      <c r="W293" s="69"/>
    </row>
    <row r="294" spans="1:23" s="439" customFormat="1" ht="25.5" customHeight="1" thickBot="1">
      <c r="A294" s="435" t="s">
        <v>161</v>
      </c>
      <c r="B294" s="409" t="s">
        <v>137</v>
      </c>
      <c r="C294" s="383" t="s">
        <v>47</v>
      </c>
      <c r="D294" s="383">
        <v>1990</v>
      </c>
      <c r="E294" s="383">
        <v>1990</v>
      </c>
      <c r="F294" s="385" t="s">
        <v>63</v>
      </c>
      <c r="G294" s="383">
        <v>4</v>
      </c>
      <c r="H294" s="386">
        <v>854.1</v>
      </c>
      <c r="I294" s="386">
        <v>624</v>
      </c>
      <c r="J294" s="386">
        <v>280</v>
      </c>
      <c r="K294" s="387">
        <v>19</v>
      </c>
      <c r="L294" s="436" t="s">
        <v>92</v>
      </c>
      <c r="M294" s="411">
        <v>4358746</v>
      </c>
      <c r="N294" s="437"/>
      <c r="O294" s="411">
        <v>833319.01</v>
      </c>
      <c r="P294" s="437"/>
      <c r="Q294" s="346">
        <f>M294-O294-R294</f>
        <v>3525426.99</v>
      </c>
      <c r="R294" s="437"/>
      <c r="S294" s="353">
        <f>M294/H294</f>
        <v>5103.320454279358</v>
      </c>
      <c r="T294" s="389">
        <v>5103.32</v>
      </c>
      <c r="U294" s="438">
        <v>44926</v>
      </c>
      <c r="V294" s="69"/>
      <c r="W294" s="69"/>
    </row>
    <row r="295" spans="1:23" s="441" customFormat="1" ht="25.5" customHeight="1" thickBot="1">
      <c r="A295" s="440"/>
      <c r="B295" s="52" t="s">
        <v>42</v>
      </c>
      <c r="C295" s="53" t="s">
        <v>19</v>
      </c>
      <c r="D295" s="53" t="s">
        <v>19</v>
      </c>
      <c r="E295" s="53" t="s">
        <v>19</v>
      </c>
      <c r="F295" s="53" t="s">
        <v>19</v>
      </c>
      <c r="G295" s="53" t="s">
        <v>19</v>
      </c>
      <c r="H295" s="54">
        <f>H294</f>
        <v>854.1</v>
      </c>
      <c r="I295" s="54">
        <f>I294</f>
        <v>624</v>
      </c>
      <c r="J295" s="54">
        <f>J294</f>
        <v>280</v>
      </c>
      <c r="K295" s="55">
        <f>K294</f>
        <v>19</v>
      </c>
      <c r="L295" s="56" t="s">
        <v>19</v>
      </c>
      <c r="M295" s="57">
        <f aca="true" t="shared" si="52" ref="M295:R295">SUM(M294:M294)</f>
        <v>4358746</v>
      </c>
      <c r="N295" s="57">
        <f t="shared" si="52"/>
        <v>0</v>
      </c>
      <c r="O295" s="57">
        <f t="shared" si="52"/>
        <v>833319.01</v>
      </c>
      <c r="P295" s="57">
        <f t="shared" si="52"/>
        <v>0</v>
      </c>
      <c r="Q295" s="57">
        <f t="shared" si="52"/>
        <v>3525426.99</v>
      </c>
      <c r="R295" s="57">
        <f t="shared" si="52"/>
        <v>0</v>
      </c>
      <c r="S295" s="58" t="s">
        <v>19</v>
      </c>
      <c r="T295" s="59" t="s">
        <v>19</v>
      </c>
      <c r="U295" s="60" t="s">
        <v>19</v>
      </c>
      <c r="V295" s="69"/>
      <c r="W295" s="69"/>
    </row>
    <row r="296" spans="1:23" s="92" customFormat="1" ht="25.5" customHeight="1">
      <c r="A296" s="265">
        <v>11</v>
      </c>
      <c r="B296" s="382" t="s">
        <v>55</v>
      </c>
      <c r="C296" s="383" t="s">
        <v>47</v>
      </c>
      <c r="D296" s="384">
        <v>1985</v>
      </c>
      <c r="E296" s="384">
        <v>1985</v>
      </c>
      <c r="F296" s="385" t="s">
        <v>48</v>
      </c>
      <c r="G296" s="383">
        <v>4</v>
      </c>
      <c r="H296" s="386">
        <v>7231.2</v>
      </c>
      <c r="I296" s="386">
        <v>6164.6</v>
      </c>
      <c r="J296" s="386">
        <v>2226.4</v>
      </c>
      <c r="K296" s="387">
        <v>252</v>
      </c>
      <c r="L296" s="190" t="s">
        <v>132</v>
      </c>
      <c r="M296" s="353">
        <v>155965.36</v>
      </c>
      <c r="N296" s="410"/>
      <c r="O296" s="411">
        <v>29817.96</v>
      </c>
      <c r="P296" s="410"/>
      <c r="Q296" s="346">
        <f>M296-O296-R296</f>
        <v>126147.4</v>
      </c>
      <c r="R296" s="410"/>
      <c r="S296" s="353">
        <f>M296/H296</f>
        <v>21.5683925212966</v>
      </c>
      <c r="T296" s="389">
        <v>119.02</v>
      </c>
      <c r="U296" s="339">
        <v>44926</v>
      </c>
      <c r="V296" s="69"/>
      <c r="W296" s="69"/>
    </row>
    <row r="297" spans="1:23" s="92" customFormat="1" ht="25.5" customHeight="1" thickBot="1">
      <c r="A297" s="183">
        <v>11</v>
      </c>
      <c r="B297" s="369" t="s">
        <v>55</v>
      </c>
      <c r="C297" s="341" t="s">
        <v>47</v>
      </c>
      <c r="D297" s="390">
        <v>1985</v>
      </c>
      <c r="E297" s="390">
        <v>1985</v>
      </c>
      <c r="F297" s="342" t="s">
        <v>48</v>
      </c>
      <c r="G297" s="341">
        <v>4</v>
      </c>
      <c r="H297" s="343">
        <v>7231.2</v>
      </c>
      <c r="I297" s="343">
        <v>6164.6</v>
      </c>
      <c r="J297" s="343">
        <v>2226.4</v>
      </c>
      <c r="K297" s="344">
        <v>252</v>
      </c>
      <c r="L297" s="190" t="s">
        <v>82</v>
      </c>
      <c r="M297" s="346">
        <v>5566795</v>
      </c>
      <c r="N297" s="373"/>
      <c r="O297" s="345">
        <v>1064277.69</v>
      </c>
      <c r="P297" s="373"/>
      <c r="Q297" s="346">
        <f>M297-O297-R297</f>
        <v>4502517.3100000005</v>
      </c>
      <c r="R297" s="373"/>
      <c r="S297" s="346">
        <f>M297/H297</f>
        <v>769.8300420400487</v>
      </c>
      <c r="T297" s="347">
        <v>769.83</v>
      </c>
      <c r="U297" s="352">
        <v>44926</v>
      </c>
      <c r="V297" s="69"/>
      <c r="W297" s="69"/>
    </row>
    <row r="298" spans="1:23" s="92" customFormat="1" ht="25.5" customHeight="1" thickBot="1">
      <c r="A298" s="31"/>
      <c r="B298" s="52" t="s">
        <v>42</v>
      </c>
      <c r="C298" s="53" t="s">
        <v>19</v>
      </c>
      <c r="D298" s="53" t="s">
        <v>19</v>
      </c>
      <c r="E298" s="53" t="s">
        <v>19</v>
      </c>
      <c r="F298" s="53" t="s">
        <v>19</v>
      </c>
      <c r="G298" s="53" t="s">
        <v>19</v>
      </c>
      <c r="H298" s="54">
        <v>7231.2</v>
      </c>
      <c r="I298" s="54">
        <v>6164.6</v>
      </c>
      <c r="J298" s="54">
        <v>2226.4</v>
      </c>
      <c r="K298" s="55">
        <v>252</v>
      </c>
      <c r="L298" s="56" t="s">
        <v>19</v>
      </c>
      <c r="M298" s="57">
        <f aca="true" t="shared" si="53" ref="M298:R298">M297+M296</f>
        <v>5722760.36</v>
      </c>
      <c r="N298" s="57">
        <f t="shared" si="53"/>
        <v>0</v>
      </c>
      <c r="O298" s="57">
        <f t="shared" si="53"/>
        <v>1094095.65</v>
      </c>
      <c r="P298" s="57">
        <f t="shared" si="53"/>
        <v>0</v>
      </c>
      <c r="Q298" s="57">
        <f t="shared" si="53"/>
        <v>4628664.710000001</v>
      </c>
      <c r="R298" s="57">
        <f t="shared" si="53"/>
        <v>0</v>
      </c>
      <c r="S298" s="58" t="s">
        <v>19</v>
      </c>
      <c r="T298" s="59" t="s">
        <v>19</v>
      </c>
      <c r="U298" s="60" t="s">
        <v>19</v>
      </c>
      <c r="V298" s="69"/>
      <c r="W298" s="69"/>
    </row>
    <row r="299" spans="1:23" s="92" customFormat="1" ht="25.5" customHeight="1">
      <c r="A299" s="406">
        <v>12</v>
      </c>
      <c r="B299" s="171" t="s">
        <v>115</v>
      </c>
      <c r="C299" s="172" t="s">
        <v>47</v>
      </c>
      <c r="D299" s="172">
        <v>1966</v>
      </c>
      <c r="E299" s="172">
        <v>1966</v>
      </c>
      <c r="F299" s="174" t="s">
        <v>116</v>
      </c>
      <c r="G299" s="172">
        <v>2</v>
      </c>
      <c r="H299" s="232">
        <v>665.2</v>
      </c>
      <c r="I299" s="232">
        <v>603.1</v>
      </c>
      <c r="J299" s="232">
        <v>560</v>
      </c>
      <c r="K299" s="177">
        <v>27</v>
      </c>
      <c r="L299" s="178" t="s">
        <v>58</v>
      </c>
      <c r="M299" s="180">
        <v>458023</v>
      </c>
      <c r="N299" s="180"/>
      <c r="O299" s="180">
        <v>44590.16</v>
      </c>
      <c r="P299" s="180"/>
      <c r="Q299" s="181">
        <v>413432.83999999997</v>
      </c>
      <c r="R299" s="180"/>
      <c r="S299" s="180">
        <v>688.549308478653</v>
      </c>
      <c r="T299" s="182">
        <v>688.55</v>
      </c>
      <c r="U299" s="243">
        <v>44561</v>
      </c>
      <c r="V299" s="69"/>
      <c r="W299" s="69"/>
    </row>
    <row r="300" spans="1:23" s="92" customFormat="1" ht="25.5" customHeight="1">
      <c r="A300" s="195">
        <v>12</v>
      </c>
      <c r="B300" s="259" t="s">
        <v>115</v>
      </c>
      <c r="C300" s="197" t="s">
        <v>47</v>
      </c>
      <c r="D300" s="197">
        <v>1966</v>
      </c>
      <c r="E300" s="197">
        <v>1966</v>
      </c>
      <c r="F300" s="199" t="s">
        <v>116</v>
      </c>
      <c r="G300" s="197">
        <v>2</v>
      </c>
      <c r="H300" s="228">
        <v>665.2</v>
      </c>
      <c r="I300" s="228">
        <v>603.1</v>
      </c>
      <c r="J300" s="228">
        <v>560</v>
      </c>
      <c r="K300" s="202">
        <v>27</v>
      </c>
      <c r="L300" s="178" t="s">
        <v>56</v>
      </c>
      <c r="M300" s="181">
        <v>2845034</v>
      </c>
      <c r="N300" s="181"/>
      <c r="O300" s="180">
        <v>276973.83</v>
      </c>
      <c r="P300" s="181"/>
      <c r="Q300" s="181">
        <v>2568060.17</v>
      </c>
      <c r="R300" s="181"/>
      <c r="S300" s="181">
        <v>2963.48</v>
      </c>
      <c r="T300" s="205">
        <v>4276.96</v>
      </c>
      <c r="U300" s="243">
        <v>44561</v>
      </c>
      <c r="V300" s="69"/>
      <c r="W300" s="69"/>
    </row>
    <row r="301" spans="1:23" s="92" customFormat="1" ht="25.5" customHeight="1">
      <c r="A301" s="170">
        <v>12</v>
      </c>
      <c r="B301" s="171" t="s">
        <v>115</v>
      </c>
      <c r="C301" s="172" t="s">
        <v>47</v>
      </c>
      <c r="D301" s="172">
        <v>1966</v>
      </c>
      <c r="E301" s="172">
        <v>1966</v>
      </c>
      <c r="F301" s="174" t="s">
        <v>116</v>
      </c>
      <c r="G301" s="172">
        <v>2</v>
      </c>
      <c r="H301" s="232">
        <v>665.2</v>
      </c>
      <c r="I301" s="232">
        <v>603.1</v>
      </c>
      <c r="J301" s="232">
        <v>560</v>
      </c>
      <c r="K301" s="177">
        <v>27</v>
      </c>
      <c r="L301" s="178" t="s">
        <v>57</v>
      </c>
      <c r="M301" s="180">
        <v>1235296</v>
      </c>
      <c r="N301" s="180"/>
      <c r="O301" s="180">
        <v>120260.35</v>
      </c>
      <c r="P301" s="180"/>
      <c r="Q301" s="181">
        <v>1115035.65</v>
      </c>
      <c r="R301" s="180"/>
      <c r="S301" s="192">
        <v>1857.0294648226097</v>
      </c>
      <c r="T301" s="180">
        <v>1857.03</v>
      </c>
      <c r="U301" s="442">
        <v>44561</v>
      </c>
      <c r="V301" s="69"/>
      <c r="W301" s="69"/>
    </row>
    <row r="302" spans="1:23" s="92" customFormat="1" ht="25.5" customHeight="1" thickBot="1">
      <c r="A302" s="183">
        <v>12</v>
      </c>
      <c r="B302" s="184" t="s">
        <v>115</v>
      </c>
      <c r="C302" s="119" t="s">
        <v>47</v>
      </c>
      <c r="D302" s="119">
        <v>1966</v>
      </c>
      <c r="E302" s="119">
        <v>1966</v>
      </c>
      <c r="F302" s="186" t="s">
        <v>116</v>
      </c>
      <c r="G302" s="119">
        <v>2</v>
      </c>
      <c r="H302" s="233">
        <v>665.2</v>
      </c>
      <c r="I302" s="233">
        <v>603.1</v>
      </c>
      <c r="J302" s="233">
        <v>560</v>
      </c>
      <c r="K302" s="189">
        <v>27</v>
      </c>
      <c r="L302" s="178" t="s">
        <v>81</v>
      </c>
      <c r="M302" s="192">
        <v>490924</v>
      </c>
      <c r="N302" s="192"/>
      <c r="O302" s="180">
        <v>47793.16</v>
      </c>
      <c r="P302" s="192"/>
      <c r="Q302" s="181">
        <v>443130.83999999997</v>
      </c>
      <c r="R302" s="192"/>
      <c r="S302" s="192">
        <v>738.0096211665664</v>
      </c>
      <c r="T302" s="193">
        <v>738.01</v>
      </c>
      <c r="U302" s="261">
        <v>44561</v>
      </c>
      <c r="V302" s="69"/>
      <c r="W302" s="69"/>
    </row>
    <row r="303" spans="1:23" s="92" customFormat="1" ht="25.5" customHeight="1" thickBot="1">
      <c r="A303" s="50"/>
      <c r="B303" s="52" t="s">
        <v>42</v>
      </c>
      <c r="C303" s="53" t="s">
        <v>19</v>
      </c>
      <c r="D303" s="53" t="s">
        <v>19</v>
      </c>
      <c r="E303" s="53" t="s">
        <v>19</v>
      </c>
      <c r="F303" s="53" t="s">
        <v>19</v>
      </c>
      <c r="G303" s="53" t="s">
        <v>19</v>
      </c>
      <c r="H303" s="54">
        <f>H302</f>
        <v>665.2</v>
      </c>
      <c r="I303" s="54">
        <f>I302</f>
        <v>603.1</v>
      </c>
      <c r="J303" s="54">
        <f>J302</f>
        <v>560</v>
      </c>
      <c r="K303" s="55">
        <f>K302</f>
        <v>27</v>
      </c>
      <c r="L303" s="56" t="s">
        <v>19</v>
      </c>
      <c r="M303" s="57">
        <f>M299+M300+M301+M302</f>
        <v>5029277</v>
      </c>
      <c r="N303" s="57">
        <f>N302+N301</f>
        <v>0</v>
      </c>
      <c r="O303" s="57">
        <f>+O299+O300+O301+O302</f>
        <v>489617.5</v>
      </c>
      <c r="P303" s="57">
        <f>P302+P301</f>
        <v>0</v>
      </c>
      <c r="Q303" s="57">
        <f>Q299+Q300+Q301+Q302</f>
        <v>4539659.5</v>
      </c>
      <c r="R303" s="57">
        <f>R302+R301</f>
        <v>0</v>
      </c>
      <c r="S303" s="58" t="s">
        <v>19</v>
      </c>
      <c r="T303" s="59" t="s">
        <v>19</v>
      </c>
      <c r="U303" s="60" t="s">
        <v>19</v>
      </c>
      <c r="V303" s="69"/>
      <c r="W303" s="69"/>
    </row>
    <row r="304" spans="1:23" s="92" customFormat="1" ht="25.5" customHeight="1">
      <c r="A304" s="303">
        <v>13</v>
      </c>
      <c r="B304" s="332" t="s">
        <v>101</v>
      </c>
      <c r="C304" s="333" t="s">
        <v>47</v>
      </c>
      <c r="D304" s="333">
        <v>1991</v>
      </c>
      <c r="E304" s="333">
        <v>1991</v>
      </c>
      <c r="F304" s="334" t="s">
        <v>53</v>
      </c>
      <c r="G304" s="333">
        <v>5</v>
      </c>
      <c r="H304" s="365">
        <v>7574.6</v>
      </c>
      <c r="I304" s="365">
        <v>5991.8</v>
      </c>
      <c r="J304" s="443">
        <v>1600</v>
      </c>
      <c r="K304" s="443">
        <v>227</v>
      </c>
      <c r="L304" s="190" t="s">
        <v>132</v>
      </c>
      <c r="M304" s="366">
        <v>196037.09999999998</v>
      </c>
      <c r="N304" s="366"/>
      <c r="O304" s="366">
        <v>37479</v>
      </c>
      <c r="P304" s="420"/>
      <c r="Q304" s="346">
        <f>M304-O304-R304</f>
        <v>158558.09999999998</v>
      </c>
      <c r="R304" s="420"/>
      <c r="S304" s="338">
        <f>M304/H304</f>
        <v>25.880851794154143</v>
      </c>
      <c r="T304" s="349">
        <v>59.25</v>
      </c>
      <c r="U304" s="339">
        <v>44926</v>
      </c>
      <c r="V304" s="69"/>
      <c r="W304" s="69"/>
    </row>
    <row r="305" spans="1:23" s="68" customFormat="1" ht="25.5" customHeight="1" thickBot="1">
      <c r="A305" s="391">
        <v>13</v>
      </c>
      <c r="B305" s="340" t="s">
        <v>101</v>
      </c>
      <c r="C305" s="341" t="s">
        <v>47</v>
      </c>
      <c r="D305" s="341">
        <v>1991</v>
      </c>
      <c r="E305" s="341">
        <v>1991</v>
      </c>
      <c r="F305" s="342" t="s">
        <v>53</v>
      </c>
      <c r="G305" s="341">
        <v>5</v>
      </c>
      <c r="H305" s="370">
        <v>7574.6</v>
      </c>
      <c r="I305" s="370">
        <v>5991.8</v>
      </c>
      <c r="J305" s="371">
        <v>1600</v>
      </c>
      <c r="K305" s="371">
        <v>227</v>
      </c>
      <c r="L305" s="190" t="s">
        <v>82</v>
      </c>
      <c r="M305" s="346">
        <v>5810097</v>
      </c>
      <c r="N305" s="373"/>
      <c r="O305" s="345">
        <v>1110792.94</v>
      </c>
      <c r="P305" s="346"/>
      <c r="Q305" s="346">
        <f>M305-O305-R305</f>
        <v>4699304.0600000005</v>
      </c>
      <c r="R305" s="373"/>
      <c r="S305" s="346">
        <f>M305/H305</f>
        <v>767.050009241412</v>
      </c>
      <c r="T305" s="347">
        <v>767.05</v>
      </c>
      <c r="U305" s="352">
        <v>44926</v>
      </c>
      <c r="V305" s="69"/>
      <c r="W305" s="69"/>
    </row>
    <row r="306" spans="1:23" s="92" customFormat="1" ht="25.5" customHeight="1" thickBot="1">
      <c r="A306" s="50"/>
      <c r="B306" s="52" t="s">
        <v>42</v>
      </c>
      <c r="C306" s="53" t="s">
        <v>19</v>
      </c>
      <c r="D306" s="53" t="s">
        <v>19</v>
      </c>
      <c r="E306" s="53" t="s">
        <v>19</v>
      </c>
      <c r="F306" s="53" t="s">
        <v>19</v>
      </c>
      <c r="G306" s="53" t="s">
        <v>19</v>
      </c>
      <c r="H306" s="54">
        <v>7574.6</v>
      </c>
      <c r="I306" s="54">
        <v>5991.8</v>
      </c>
      <c r="J306" s="54">
        <v>1600</v>
      </c>
      <c r="K306" s="55">
        <v>227</v>
      </c>
      <c r="L306" s="56" t="s">
        <v>19</v>
      </c>
      <c r="M306" s="57">
        <f aca="true" t="shared" si="54" ref="M306:R306">M305+M304</f>
        <v>6006134.1</v>
      </c>
      <c r="N306" s="57">
        <f t="shared" si="54"/>
        <v>0</v>
      </c>
      <c r="O306" s="57">
        <f t="shared" si="54"/>
        <v>1148271.94</v>
      </c>
      <c r="P306" s="57">
        <f t="shared" si="54"/>
        <v>0</v>
      </c>
      <c r="Q306" s="57">
        <f t="shared" si="54"/>
        <v>4857862.16</v>
      </c>
      <c r="R306" s="57">
        <f t="shared" si="54"/>
        <v>0</v>
      </c>
      <c r="S306" s="58" t="s">
        <v>19</v>
      </c>
      <c r="T306" s="59" t="s">
        <v>19</v>
      </c>
      <c r="U306" s="60" t="s">
        <v>19</v>
      </c>
      <c r="V306" s="69"/>
      <c r="W306" s="69"/>
    </row>
    <row r="307" spans="1:23" s="90" customFormat="1" ht="25.5" customHeight="1">
      <c r="A307" s="444">
        <v>14</v>
      </c>
      <c r="B307" s="332" t="s">
        <v>60</v>
      </c>
      <c r="C307" s="333" t="s">
        <v>47</v>
      </c>
      <c r="D307" s="445">
        <v>1983</v>
      </c>
      <c r="E307" s="445">
        <v>1983</v>
      </c>
      <c r="F307" s="334" t="s">
        <v>53</v>
      </c>
      <c r="G307" s="333">
        <v>5</v>
      </c>
      <c r="H307" s="446">
        <v>4743.7</v>
      </c>
      <c r="I307" s="446">
        <v>4229.5</v>
      </c>
      <c r="J307" s="335">
        <v>1131.48</v>
      </c>
      <c r="K307" s="336">
        <v>165</v>
      </c>
      <c r="L307" s="178" t="s">
        <v>56</v>
      </c>
      <c r="M307" s="367">
        <v>14300263</v>
      </c>
      <c r="N307" s="367"/>
      <c r="O307" s="366">
        <v>2593441.88</v>
      </c>
      <c r="P307" s="367"/>
      <c r="Q307" s="447">
        <f>M307-O307-R307</f>
        <v>8438998.98</v>
      </c>
      <c r="R307" s="367">
        <v>3267822.14</v>
      </c>
      <c r="S307" s="353">
        <f aca="true" t="shared" si="55" ref="S307:S314">M307/H307</f>
        <v>3014.5799692223372</v>
      </c>
      <c r="T307" s="368">
        <v>3014.58</v>
      </c>
      <c r="U307" s="339">
        <v>44926</v>
      </c>
      <c r="V307" s="69"/>
      <c r="W307" s="69"/>
    </row>
    <row r="308" spans="1:25" s="90" customFormat="1" ht="25.5" customHeight="1">
      <c r="A308" s="444">
        <v>14</v>
      </c>
      <c r="B308" s="354" t="s">
        <v>60</v>
      </c>
      <c r="C308" s="355" t="s">
        <v>47</v>
      </c>
      <c r="D308" s="448">
        <v>1983</v>
      </c>
      <c r="E308" s="448">
        <v>1983</v>
      </c>
      <c r="F308" s="356" t="s">
        <v>53</v>
      </c>
      <c r="G308" s="355">
        <v>5</v>
      </c>
      <c r="H308" s="449">
        <v>4743.7</v>
      </c>
      <c r="I308" s="449">
        <v>4229.5</v>
      </c>
      <c r="J308" s="357">
        <v>1131.48</v>
      </c>
      <c r="K308" s="358">
        <v>165</v>
      </c>
      <c r="L308" s="178" t="s">
        <v>57</v>
      </c>
      <c r="M308" s="378">
        <v>4370561</v>
      </c>
      <c r="N308" s="378"/>
      <c r="O308" s="377">
        <v>835577.84</v>
      </c>
      <c r="P308" s="360"/>
      <c r="Q308" s="346">
        <f aca="true" t="shared" si="56" ref="Q308:Q314">M308-O308-R308</f>
        <v>3534983.16</v>
      </c>
      <c r="R308" s="378"/>
      <c r="S308" s="360">
        <f t="shared" si="55"/>
        <v>921.3400931762127</v>
      </c>
      <c r="T308" s="380">
        <v>921.34</v>
      </c>
      <c r="U308" s="348">
        <v>44926</v>
      </c>
      <c r="V308" s="69"/>
      <c r="W308" s="69"/>
      <c r="X308" s="450"/>
      <c r="Y308" s="450"/>
    </row>
    <row r="309" spans="1:23" s="90" customFormat="1" ht="25.5" customHeight="1">
      <c r="A309" s="444">
        <v>14</v>
      </c>
      <c r="B309" s="354" t="s">
        <v>60</v>
      </c>
      <c r="C309" s="355" t="s">
        <v>47</v>
      </c>
      <c r="D309" s="448">
        <v>1983</v>
      </c>
      <c r="E309" s="448">
        <v>1983</v>
      </c>
      <c r="F309" s="356" t="s">
        <v>53</v>
      </c>
      <c r="G309" s="355">
        <v>5</v>
      </c>
      <c r="H309" s="449">
        <v>4743.7</v>
      </c>
      <c r="I309" s="449">
        <v>4229.5</v>
      </c>
      <c r="J309" s="357">
        <v>1131.48</v>
      </c>
      <c r="K309" s="358">
        <v>165</v>
      </c>
      <c r="L309" s="178" t="s">
        <v>58</v>
      </c>
      <c r="M309" s="378">
        <v>2483469</v>
      </c>
      <c r="N309" s="378"/>
      <c r="O309" s="377">
        <v>474797.55</v>
      </c>
      <c r="P309" s="360"/>
      <c r="Q309" s="346">
        <f t="shared" si="56"/>
        <v>2008671.45</v>
      </c>
      <c r="R309" s="378"/>
      <c r="S309" s="353">
        <f t="shared" si="55"/>
        <v>523.5299449796572</v>
      </c>
      <c r="T309" s="380">
        <v>523.53</v>
      </c>
      <c r="U309" s="348">
        <v>44926</v>
      </c>
      <c r="V309" s="69"/>
      <c r="W309" s="69"/>
    </row>
    <row r="310" spans="1:23" s="90" customFormat="1" ht="25.5" customHeight="1" thickBot="1">
      <c r="A310" s="444">
        <v>14</v>
      </c>
      <c r="B310" s="354" t="s">
        <v>60</v>
      </c>
      <c r="C310" s="355" t="s">
        <v>47</v>
      </c>
      <c r="D310" s="448">
        <v>1983</v>
      </c>
      <c r="E310" s="448">
        <v>1983</v>
      </c>
      <c r="F310" s="356" t="s">
        <v>53</v>
      </c>
      <c r="G310" s="355">
        <v>5</v>
      </c>
      <c r="H310" s="449">
        <v>4743.7</v>
      </c>
      <c r="I310" s="449">
        <v>4229.5</v>
      </c>
      <c r="J310" s="357">
        <v>1131.48</v>
      </c>
      <c r="K310" s="358">
        <v>165</v>
      </c>
      <c r="L310" s="178" t="s">
        <v>155</v>
      </c>
      <c r="M310" s="378">
        <f>H310*T310</f>
        <v>3638655.0849999995</v>
      </c>
      <c r="N310" s="378"/>
      <c r="O310" s="345">
        <v>112000</v>
      </c>
      <c r="P310" s="360"/>
      <c r="Q310" s="346">
        <f>M310-O310-R310</f>
        <v>3526655.0849999995</v>
      </c>
      <c r="R310" s="378"/>
      <c r="S310" s="353">
        <f t="shared" si="55"/>
        <v>767.05</v>
      </c>
      <c r="T310" s="380">
        <v>767.05</v>
      </c>
      <c r="U310" s="348">
        <v>44926</v>
      </c>
      <c r="V310" s="69"/>
      <c r="W310" s="69"/>
    </row>
    <row r="311" spans="1:23" s="239" customFormat="1" ht="25.5" customHeight="1">
      <c r="A311" s="444">
        <v>14</v>
      </c>
      <c r="B311" s="354" t="s">
        <v>60</v>
      </c>
      <c r="C311" s="355" t="s">
        <v>47</v>
      </c>
      <c r="D311" s="448">
        <v>1983</v>
      </c>
      <c r="E311" s="448">
        <v>1983</v>
      </c>
      <c r="F311" s="356" t="s">
        <v>53</v>
      </c>
      <c r="G311" s="355">
        <v>5</v>
      </c>
      <c r="H311" s="449">
        <v>4743.7</v>
      </c>
      <c r="I311" s="449">
        <v>4229.5</v>
      </c>
      <c r="J311" s="357">
        <v>1131.48</v>
      </c>
      <c r="K311" s="358">
        <v>165</v>
      </c>
      <c r="L311" s="164" t="s">
        <v>133</v>
      </c>
      <c r="M311" s="377">
        <v>179096.28</v>
      </c>
      <c r="N311" s="422"/>
      <c r="O311" s="345">
        <v>34240.2</v>
      </c>
      <c r="P311" s="422"/>
      <c r="Q311" s="346">
        <f t="shared" si="56"/>
        <v>144856.08000000002</v>
      </c>
      <c r="R311" s="422"/>
      <c r="S311" s="360">
        <f>M311/H311</f>
        <v>37.75455446170711</v>
      </c>
      <c r="T311" s="361">
        <v>70.58</v>
      </c>
      <c r="U311" s="348">
        <v>44926</v>
      </c>
      <c r="V311" s="69"/>
      <c r="W311" s="69"/>
    </row>
    <row r="312" spans="1:23" s="239" customFormat="1" ht="25.5" customHeight="1">
      <c r="A312" s="444">
        <v>14</v>
      </c>
      <c r="B312" s="354" t="s">
        <v>60</v>
      </c>
      <c r="C312" s="355" t="s">
        <v>47</v>
      </c>
      <c r="D312" s="448">
        <v>1983</v>
      </c>
      <c r="E312" s="448">
        <v>1983</v>
      </c>
      <c r="F312" s="356" t="s">
        <v>53</v>
      </c>
      <c r="G312" s="355">
        <v>5</v>
      </c>
      <c r="H312" s="449">
        <v>4743.7</v>
      </c>
      <c r="I312" s="449">
        <v>4229.5</v>
      </c>
      <c r="J312" s="357">
        <v>1131.48</v>
      </c>
      <c r="K312" s="358">
        <v>165</v>
      </c>
      <c r="L312" s="359" t="s">
        <v>79</v>
      </c>
      <c r="M312" s="345">
        <v>137413.56</v>
      </c>
      <c r="N312" s="451"/>
      <c r="O312" s="345">
        <v>26271.16</v>
      </c>
      <c r="P312" s="451"/>
      <c r="Q312" s="346">
        <f t="shared" si="56"/>
        <v>111142.4</v>
      </c>
      <c r="R312" s="451"/>
      <c r="S312" s="360">
        <f t="shared" si="55"/>
        <v>28.967590699243207</v>
      </c>
      <c r="T312" s="347">
        <v>49.31</v>
      </c>
      <c r="U312" s="348">
        <v>44926</v>
      </c>
      <c r="V312" s="69"/>
      <c r="W312" s="69"/>
    </row>
    <row r="313" spans="1:23" s="239" customFormat="1" ht="25.5" customHeight="1">
      <c r="A313" s="444">
        <v>14</v>
      </c>
      <c r="B313" s="354" t="s">
        <v>60</v>
      </c>
      <c r="C313" s="355" t="s">
        <v>47</v>
      </c>
      <c r="D313" s="448">
        <v>1983</v>
      </c>
      <c r="E313" s="448">
        <v>1983</v>
      </c>
      <c r="F313" s="356" t="s">
        <v>53</v>
      </c>
      <c r="G313" s="355">
        <v>5</v>
      </c>
      <c r="H313" s="449">
        <v>4743.7</v>
      </c>
      <c r="I313" s="449">
        <v>4229.5</v>
      </c>
      <c r="J313" s="357">
        <v>1131.48</v>
      </c>
      <c r="K313" s="358">
        <v>165</v>
      </c>
      <c r="L313" s="190" t="s">
        <v>132</v>
      </c>
      <c r="M313" s="377">
        <v>183218.08000000002</v>
      </c>
      <c r="N313" s="422"/>
      <c r="O313" s="345">
        <v>35028.22</v>
      </c>
      <c r="P313" s="422"/>
      <c r="Q313" s="346">
        <f t="shared" si="56"/>
        <v>148189.86000000002</v>
      </c>
      <c r="R313" s="422"/>
      <c r="S313" s="360">
        <f t="shared" si="55"/>
        <v>38.623454265657614</v>
      </c>
      <c r="T313" s="361">
        <v>59.25</v>
      </c>
      <c r="U313" s="348">
        <v>44926</v>
      </c>
      <c r="V313" s="69"/>
      <c r="W313" s="69"/>
    </row>
    <row r="314" spans="1:23" s="239" customFormat="1" ht="25.5" customHeight="1" thickBot="1">
      <c r="A314" s="444">
        <v>14</v>
      </c>
      <c r="B314" s="340" t="s">
        <v>60</v>
      </c>
      <c r="C314" s="341" t="s">
        <v>47</v>
      </c>
      <c r="D314" s="390">
        <v>1983</v>
      </c>
      <c r="E314" s="390">
        <v>1983</v>
      </c>
      <c r="F314" s="342" t="s">
        <v>53</v>
      </c>
      <c r="G314" s="341">
        <v>5</v>
      </c>
      <c r="H314" s="452">
        <v>4743.7</v>
      </c>
      <c r="I314" s="452">
        <v>4229.5</v>
      </c>
      <c r="J314" s="343">
        <v>1131.48</v>
      </c>
      <c r="K314" s="344">
        <v>165</v>
      </c>
      <c r="L314" s="372" t="s">
        <v>78</v>
      </c>
      <c r="M314" s="345">
        <v>137413.56</v>
      </c>
      <c r="N314" s="451"/>
      <c r="O314" s="345">
        <v>26271.16</v>
      </c>
      <c r="P314" s="451"/>
      <c r="Q314" s="346">
        <f t="shared" si="56"/>
        <v>111142.4</v>
      </c>
      <c r="R314" s="451"/>
      <c r="S314" s="346">
        <f t="shared" si="55"/>
        <v>28.967590699243207</v>
      </c>
      <c r="T314" s="347">
        <v>54.93</v>
      </c>
      <c r="U314" s="352">
        <v>44926</v>
      </c>
      <c r="V314" s="69"/>
      <c r="W314" s="69"/>
    </row>
    <row r="315" spans="1:23" s="68" customFormat="1" ht="25.5" customHeight="1" thickBot="1">
      <c r="A315" s="31"/>
      <c r="B315" s="52" t="s">
        <v>42</v>
      </c>
      <c r="C315" s="53" t="s">
        <v>19</v>
      </c>
      <c r="D315" s="53" t="s">
        <v>19</v>
      </c>
      <c r="E315" s="53" t="s">
        <v>19</v>
      </c>
      <c r="F315" s="53" t="s">
        <v>19</v>
      </c>
      <c r="G315" s="53" t="s">
        <v>19</v>
      </c>
      <c r="H315" s="54">
        <v>4743.7</v>
      </c>
      <c r="I315" s="54">
        <v>4229.5</v>
      </c>
      <c r="J315" s="54">
        <v>1131.48</v>
      </c>
      <c r="K315" s="55">
        <v>165</v>
      </c>
      <c r="L315" s="56" t="s">
        <v>19</v>
      </c>
      <c r="M315" s="57">
        <f>M307+M308+M309+M310+M311+M312+M314+M313</f>
        <v>25430089.564999998</v>
      </c>
      <c r="N315" s="57">
        <f>N307+N308+N309+N311+N312+N314+N312</f>
        <v>0</v>
      </c>
      <c r="O315" s="57">
        <f>O307+O308+O309+O311+O312+O314+O310+O313</f>
        <v>4137628.0100000002</v>
      </c>
      <c r="P315" s="57">
        <f>P307+P308+P309+P311+P312+P314+P312</f>
        <v>0</v>
      </c>
      <c r="Q315" s="57">
        <f>Q307+Q308+Q309+Q311+Q312+Q314+Q313+Q310</f>
        <v>18024639.415</v>
      </c>
      <c r="R315" s="57">
        <f>R307+R308+R309+R311+R312+R314+R312</f>
        <v>3267822.14</v>
      </c>
      <c r="S315" s="58" t="s">
        <v>19</v>
      </c>
      <c r="T315" s="59" t="s">
        <v>19</v>
      </c>
      <c r="U315" s="60" t="s">
        <v>19</v>
      </c>
      <c r="V315" s="69"/>
      <c r="W315" s="69"/>
    </row>
    <row r="316" spans="1:23" s="68" customFormat="1" ht="25.5" customHeight="1">
      <c r="A316" s="319">
        <v>15</v>
      </c>
      <c r="B316" s="332" t="s">
        <v>139</v>
      </c>
      <c r="C316" s="333" t="s">
        <v>47</v>
      </c>
      <c r="D316" s="453">
        <v>1976</v>
      </c>
      <c r="E316" s="453">
        <v>1976</v>
      </c>
      <c r="F316" s="454" t="s">
        <v>97</v>
      </c>
      <c r="G316" s="453">
        <v>4</v>
      </c>
      <c r="H316" s="455">
        <v>3543</v>
      </c>
      <c r="I316" s="455">
        <v>3198.1</v>
      </c>
      <c r="J316" s="455">
        <v>1113.6</v>
      </c>
      <c r="K316" s="456">
        <v>14</v>
      </c>
      <c r="L316" s="457" t="s">
        <v>82</v>
      </c>
      <c r="M316" s="458">
        <v>2763043.98</v>
      </c>
      <c r="N316" s="458"/>
      <c r="O316" s="458">
        <v>58000</v>
      </c>
      <c r="P316" s="458"/>
      <c r="Q316" s="388">
        <f>M316-O316-R316</f>
        <v>2705043.98</v>
      </c>
      <c r="R316" s="458"/>
      <c r="S316" s="388">
        <f>M316/H316</f>
        <v>779.86</v>
      </c>
      <c r="T316" s="459">
        <v>779.86</v>
      </c>
      <c r="U316" s="460">
        <v>44561</v>
      </c>
      <c r="V316" s="69"/>
      <c r="W316" s="69"/>
    </row>
    <row r="317" spans="1:23" ht="25.5" customHeight="1" thickBot="1">
      <c r="A317" s="319">
        <v>15</v>
      </c>
      <c r="B317" s="332" t="s">
        <v>139</v>
      </c>
      <c r="C317" s="333" t="s">
        <v>47</v>
      </c>
      <c r="D317" s="333">
        <v>1976</v>
      </c>
      <c r="E317" s="333">
        <v>1976</v>
      </c>
      <c r="F317" s="334" t="s">
        <v>97</v>
      </c>
      <c r="G317" s="333">
        <v>4</v>
      </c>
      <c r="H317" s="365">
        <v>3543</v>
      </c>
      <c r="I317" s="365">
        <v>3198.1</v>
      </c>
      <c r="J317" s="365">
        <v>1113.6</v>
      </c>
      <c r="K317" s="443">
        <v>148</v>
      </c>
      <c r="L317" s="190" t="s">
        <v>132</v>
      </c>
      <c r="M317" s="367">
        <v>128673.42</v>
      </c>
      <c r="N317" s="338"/>
      <c r="O317" s="338">
        <v>24600.2</v>
      </c>
      <c r="P317" s="338"/>
      <c r="Q317" s="353">
        <f>M317-O317-R317</f>
        <v>104073.22</v>
      </c>
      <c r="R317" s="338"/>
      <c r="S317" s="338">
        <f>M317/H317</f>
        <v>36.31764606265876</v>
      </c>
      <c r="T317" s="349">
        <v>127.03</v>
      </c>
      <c r="U317" s="339">
        <v>44926</v>
      </c>
      <c r="V317" s="69"/>
      <c r="W317" s="69"/>
    </row>
    <row r="318" spans="1:23" ht="25.5" customHeight="1" thickBot="1">
      <c r="A318" s="462"/>
      <c r="B318" s="52" t="s">
        <v>42</v>
      </c>
      <c r="C318" s="53" t="s">
        <v>19</v>
      </c>
      <c r="D318" s="53" t="s">
        <v>19</v>
      </c>
      <c r="E318" s="53" t="s">
        <v>19</v>
      </c>
      <c r="F318" s="53" t="s">
        <v>19</v>
      </c>
      <c r="G318" s="53" t="s">
        <v>19</v>
      </c>
      <c r="H318" s="54">
        <v>3543</v>
      </c>
      <c r="I318" s="54">
        <v>3198.1</v>
      </c>
      <c r="J318" s="54">
        <v>1113.6</v>
      </c>
      <c r="K318" s="55">
        <v>148</v>
      </c>
      <c r="L318" s="56" t="s">
        <v>19</v>
      </c>
      <c r="M318" s="57">
        <f>M317+M316</f>
        <v>2891717.4</v>
      </c>
      <c r="N318" s="57">
        <f>N317</f>
        <v>0</v>
      </c>
      <c r="O318" s="57">
        <f>O317+O316</f>
        <v>82600.2</v>
      </c>
      <c r="P318" s="57">
        <f>P317</f>
        <v>0</v>
      </c>
      <c r="Q318" s="57">
        <f>Q317+Q316</f>
        <v>2809117.2</v>
      </c>
      <c r="R318" s="57">
        <f>R317</f>
        <v>0</v>
      </c>
      <c r="S318" s="58" t="s">
        <v>19</v>
      </c>
      <c r="T318" s="59" t="s">
        <v>19</v>
      </c>
      <c r="U318" s="463" t="s">
        <v>19</v>
      </c>
      <c r="V318" s="69"/>
      <c r="W318" s="69"/>
    </row>
    <row r="319" spans="1:23" ht="25.5" customHeight="1">
      <c r="A319" s="464">
        <v>16</v>
      </c>
      <c r="B319" s="465" t="s">
        <v>110</v>
      </c>
      <c r="C319" s="466" t="s">
        <v>47</v>
      </c>
      <c r="D319" s="466">
        <v>1975</v>
      </c>
      <c r="E319" s="466">
        <v>1975</v>
      </c>
      <c r="F319" s="467" t="s">
        <v>97</v>
      </c>
      <c r="G319" s="466">
        <v>4</v>
      </c>
      <c r="H319" s="468">
        <v>1747.6</v>
      </c>
      <c r="I319" s="468">
        <v>1599.4</v>
      </c>
      <c r="J319" s="468">
        <v>711</v>
      </c>
      <c r="K319" s="469">
        <v>72</v>
      </c>
      <c r="L319" s="436" t="s">
        <v>82</v>
      </c>
      <c r="M319" s="470">
        <f>H319*T319</f>
        <v>1362883.336</v>
      </c>
      <c r="N319" s="470"/>
      <c r="O319" s="470">
        <v>21000</v>
      </c>
      <c r="P319" s="470"/>
      <c r="Q319" s="346">
        <f>M319-O319-R319</f>
        <v>1341883.336</v>
      </c>
      <c r="R319" s="470"/>
      <c r="S319" s="351">
        <f>M319/H319</f>
        <v>779.86</v>
      </c>
      <c r="T319" s="471">
        <v>779.86</v>
      </c>
      <c r="U319" s="424">
        <v>44561</v>
      </c>
      <c r="V319" s="69"/>
      <c r="W319" s="69"/>
    </row>
    <row r="320" spans="1:23" ht="25.5" customHeight="1">
      <c r="A320" s="472"/>
      <c r="B320" s="354" t="s">
        <v>110</v>
      </c>
      <c r="C320" s="355" t="s">
        <v>47</v>
      </c>
      <c r="D320" s="355">
        <v>1975</v>
      </c>
      <c r="E320" s="355">
        <v>1975</v>
      </c>
      <c r="F320" s="356" t="s">
        <v>97</v>
      </c>
      <c r="G320" s="355">
        <v>4</v>
      </c>
      <c r="H320" s="357">
        <v>1747.6</v>
      </c>
      <c r="I320" s="357">
        <v>1599.4</v>
      </c>
      <c r="J320" s="357">
        <v>711</v>
      </c>
      <c r="K320" s="358">
        <v>72</v>
      </c>
      <c r="L320" s="178" t="s">
        <v>132</v>
      </c>
      <c r="M320" s="378">
        <v>221998</v>
      </c>
      <c r="N320" s="360"/>
      <c r="O320" s="360">
        <v>42442.29</v>
      </c>
      <c r="P320" s="360"/>
      <c r="Q320" s="360">
        <f>M320-O320-R320</f>
        <v>179555.71</v>
      </c>
      <c r="R320" s="360"/>
      <c r="S320" s="360">
        <f>M320/H320</f>
        <v>127.03021286335546</v>
      </c>
      <c r="T320" s="360">
        <v>127.03</v>
      </c>
      <c r="U320" s="412">
        <v>44926</v>
      </c>
      <c r="V320" s="69"/>
      <c r="W320" s="69"/>
    </row>
    <row r="321" spans="1:23" s="92" customFormat="1" ht="25.5" customHeight="1" thickBot="1">
      <c r="A321" s="473">
        <v>16</v>
      </c>
      <c r="B321" s="296" t="s">
        <v>141</v>
      </c>
      <c r="C321" s="267" t="s">
        <v>47</v>
      </c>
      <c r="D321" s="267">
        <v>1975</v>
      </c>
      <c r="E321" s="267">
        <v>1975</v>
      </c>
      <c r="F321" s="268" t="s">
        <v>97</v>
      </c>
      <c r="G321" s="267">
        <v>4</v>
      </c>
      <c r="H321" s="270">
        <v>1747.6</v>
      </c>
      <c r="I321" s="270">
        <v>1599.4</v>
      </c>
      <c r="J321" s="270">
        <v>711</v>
      </c>
      <c r="K321" s="271">
        <v>72</v>
      </c>
      <c r="L321" s="309" t="s">
        <v>50</v>
      </c>
      <c r="M321" s="272">
        <v>5165329</v>
      </c>
      <c r="N321" s="272"/>
      <c r="O321" s="272">
        <v>987524.13</v>
      </c>
      <c r="P321" s="272"/>
      <c r="Q321" s="353">
        <f>M321-O321-R321</f>
        <v>4177804.87</v>
      </c>
      <c r="R321" s="272"/>
      <c r="S321" s="210">
        <f>M321/J321</f>
        <v>7264.879043600563</v>
      </c>
      <c r="T321" s="273">
        <v>7264.8785396647745</v>
      </c>
      <c r="U321" s="474">
        <v>44926</v>
      </c>
      <c r="V321" s="69"/>
      <c r="W321" s="69"/>
    </row>
    <row r="322" spans="1:22" ht="23.25" customHeight="1" thickBot="1">
      <c r="A322" s="50"/>
      <c r="B322" s="52" t="s">
        <v>42</v>
      </c>
      <c r="C322" s="53" t="s">
        <v>19</v>
      </c>
      <c r="D322" s="53" t="s">
        <v>19</v>
      </c>
      <c r="E322" s="53" t="s">
        <v>19</v>
      </c>
      <c r="F322" s="53" t="s">
        <v>19</v>
      </c>
      <c r="G322" s="53" t="s">
        <v>19</v>
      </c>
      <c r="H322" s="54">
        <f>H320</f>
        <v>1747.6</v>
      </c>
      <c r="I322" s="54">
        <f>I320</f>
        <v>1599.4</v>
      </c>
      <c r="J322" s="54">
        <f>J320</f>
        <v>711</v>
      </c>
      <c r="K322" s="55">
        <f>K320</f>
        <v>72</v>
      </c>
      <c r="L322" s="56" t="s">
        <v>19</v>
      </c>
      <c r="M322" s="57">
        <f>M320+M321+M319</f>
        <v>6750210.336</v>
      </c>
      <c r="N322" s="57">
        <f>N320+N321</f>
        <v>0</v>
      </c>
      <c r="O322" s="57">
        <f>O320+O321+O319</f>
        <v>1050966.42</v>
      </c>
      <c r="P322" s="57">
        <f>P320+P321</f>
        <v>0</v>
      </c>
      <c r="Q322" s="57">
        <f>Q320+Q321+Q319</f>
        <v>5699243.916</v>
      </c>
      <c r="R322" s="57">
        <f>R320+R321</f>
        <v>0</v>
      </c>
      <c r="S322" s="58" t="s">
        <v>19</v>
      </c>
      <c r="T322" s="59" t="s">
        <v>19</v>
      </c>
      <c r="U322" s="60" t="s">
        <v>19</v>
      </c>
      <c r="V322" s="475"/>
    </row>
    <row r="323" spans="1:22" s="487" customFormat="1" ht="23.25" customHeight="1" thickBot="1">
      <c r="A323" s="476">
        <v>17</v>
      </c>
      <c r="B323" s="477" t="s">
        <v>154</v>
      </c>
      <c r="C323" s="478" t="s">
        <v>47</v>
      </c>
      <c r="D323" s="478">
        <v>1988</v>
      </c>
      <c r="E323" s="478">
        <v>1988</v>
      </c>
      <c r="F323" s="479" t="s">
        <v>53</v>
      </c>
      <c r="G323" s="478">
        <v>5</v>
      </c>
      <c r="H323" s="480">
        <v>6183.7</v>
      </c>
      <c r="I323" s="480">
        <v>5308.2</v>
      </c>
      <c r="J323" s="480">
        <v>1436</v>
      </c>
      <c r="K323" s="481">
        <v>231</v>
      </c>
      <c r="L323" s="482" t="s">
        <v>78</v>
      </c>
      <c r="M323" s="483">
        <v>156268.02</v>
      </c>
      <c r="N323" s="480"/>
      <c r="O323" s="484">
        <v>0</v>
      </c>
      <c r="P323" s="480"/>
      <c r="Q323" s="484">
        <f>M323-O323</f>
        <v>156268.02</v>
      </c>
      <c r="R323" s="270"/>
      <c r="S323" s="484">
        <f>M323/H323</f>
        <v>25.270957517343984</v>
      </c>
      <c r="T323" s="484">
        <v>54.93</v>
      </c>
      <c r="U323" s="485">
        <v>44926</v>
      </c>
      <c r="V323" s="486"/>
    </row>
    <row r="324" spans="1:22" ht="23.25" customHeight="1" thickBot="1">
      <c r="A324" s="488"/>
      <c r="B324" s="52" t="s">
        <v>42</v>
      </c>
      <c r="C324" s="53" t="s">
        <v>19</v>
      </c>
      <c r="D324" s="53" t="s">
        <v>19</v>
      </c>
      <c r="E324" s="53" t="s">
        <v>19</v>
      </c>
      <c r="F324" s="53" t="s">
        <v>19</v>
      </c>
      <c r="G324" s="53" t="s">
        <v>19</v>
      </c>
      <c r="H324" s="54">
        <f>H323</f>
        <v>6183.7</v>
      </c>
      <c r="I324" s="54">
        <f>I323</f>
        <v>5308.2</v>
      </c>
      <c r="J324" s="54">
        <f>J323</f>
        <v>1436</v>
      </c>
      <c r="K324" s="55">
        <f>K323</f>
        <v>231</v>
      </c>
      <c r="L324" s="56" t="s">
        <v>19</v>
      </c>
      <c r="M324" s="57">
        <f>M323</f>
        <v>156268.02</v>
      </c>
      <c r="N324" s="57">
        <f>N315+N317+N318+N320+N321+N323+N321</f>
        <v>0</v>
      </c>
      <c r="O324" s="57">
        <f>O323</f>
        <v>0</v>
      </c>
      <c r="P324" s="57">
        <f>P315+P317+P318+P320+P321+P323+P321</f>
        <v>0</v>
      </c>
      <c r="Q324" s="57">
        <f>Q323</f>
        <v>156268.02</v>
      </c>
      <c r="R324" s="57">
        <f>R323</f>
        <v>0</v>
      </c>
      <c r="S324" s="58" t="s">
        <v>19</v>
      </c>
      <c r="T324" s="59" t="s">
        <v>19</v>
      </c>
      <c r="U324" s="60" t="s">
        <v>19</v>
      </c>
      <c r="V324" s="475"/>
    </row>
    <row r="325" spans="1:21" ht="22.5" customHeight="1">
      <c r="A325" s="312">
        <v>18</v>
      </c>
      <c r="B325" s="296" t="s">
        <v>148</v>
      </c>
      <c r="C325" s="267" t="s">
        <v>47</v>
      </c>
      <c r="D325" s="267">
        <v>1977</v>
      </c>
      <c r="E325" s="267">
        <v>1977</v>
      </c>
      <c r="F325" s="268" t="s">
        <v>48</v>
      </c>
      <c r="G325" s="267">
        <v>4</v>
      </c>
      <c r="H325" s="270">
        <v>3458.6</v>
      </c>
      <c r="I325" s="270">
        <v>3138.7</v>
      </c>
      <c r="J325" s="270">
        <v>1100.8</v>
      </c>
      <c r="K325" s="271">
        <v>135</v>
      </c>
      <c r="L325" s="309" t="s">
        <v>149</v>
      </c>
      <c r="M325" s="210">
        <v>133305.82</v>
      </c>
      <c r="N325" s="314"/>
      <c r="O325" s="489">
        <v>0</v>
      </c>
      <c r="P325" s="314"/>
      <c r="Q325" s="490">
        <f>M325-O325</f>
        <v>133305.82</v>
      </c>
      <c r="R325" s="314"/>
      <c r="S325" s="210">
        <f>M325/H325</f>
        <v>38.54328919215868</v>
      </c>
      <c r="T325" s="210">
        <v>119.02</v>
      </c>
      <c r="U325" s="287">
        <v>44926</v>
      </c>
    </row>
    <row r="326" spans="1:21" ht="22.5" customHeight="1">
      <c r="A326" s="491">
        <v>18</v>
      </c>
      <c r="B326" s="171" t="s">
        <v>148</v>
      </c>
      <c r="C326" s="172" t="s">
        <v>47</v>
      </c>
      <c r="D326" s="172">
        <v>1977</v>
      </c>
      <c r="E326" s="172">
        <v>1977</v>
      </c>
      <c r="F326" s="174" t="s">
        <v>48</v>
      </c>
      <c r="G326" s="172">
        <v>4</v>
      </c>
      <c r="H326" s="232">
        <v>3458.6</v>
      </c>
      <c r="I326" s="232">
        <v>3138.7</v>
      </c>
      <c r="J326" s="232">
        <v>1100.8</v>
      </c>
      <c r="K326" s="177">
        <v>135</v>
      </c>
      <c r="L326" s="178" t="s">
        <v>158</v>
      </c>
      <c r="M326" s="180">
        <v>2662534.04</v>
      </c>
      <c r="N326" s="124">
        <f>H326*S326</f>
        <v>2662534.04</v>
      </c>
      <c r="O326" s="492">
        <v>47000</v>
      </c>
      <c r="P326" s="124"/>
      <c r="Q326" s="493">
        <f>M326-O326</f>
        <v>2615534.04</v>
      </c>
      <c r="R326" s="124"/>
      <c r="S326" s="180">
        <f>M326/H326</f>
        <v>769.8300005782687</v>
      </c>
      <c r="T326" s="180">
        <v>769.83</v>
      </c>
      <c r="U326" s="257">
        <v>44926</v>
      </c>
    </row>
    <row r="327" spans="1:21" ht="23.25" customHeight="1" thickBot="1">
      <c r="A327" s="494"/>
      <c r="B327" s="495" t="s">
        <v>42</v>
      </c>
      <c r="C327" s="496" t="s">
        <v>19</v>
      </c>
      <c r="D327" s="496" t="s">
        <v>19</v>
      </c>
      <c r="E327" s="496" t="s">
        <v>19</v>
      </c>
      <c r="F327" s="496" t="s">
        <v>19</v>
      </c>
      <c r="G327" s="496" t="s">
        <v>19</v>
      </c>
      <c r="H327" s="497">
        <v>3458.6</v>
      </c>
      <c r="I327" s="497">
        <v>3138.7</v>
      </c>
      <c r="J327" s="497">
        <v>1100.8</v>
      </c>
      <c r="K327" s="498">
        <v>135</v>
      </c>
      <c r="L327" s="499" t="s">
        <v>19</v>
      </c>
      <c r="M327" s="500">
        <f>M325+M326</f>
        <v>2795839.86</v>
      </c>
      <c r="N327" s="500" t="s">
        <v>150</v>
      </c>
      <c r="O327" s="500">
        <f>O325+O326</f>
        <v>47000</v>
      </c>
      <c r="P327" s="500" t="s">
        <v>150</v>
      </c>
      <c r="Q327" s="500">
        <f>Q325+Q326</f>
        <v>2748839.86</v>
      </c>
      <c r="R327" s="501">
        <v>0</v>
      </c>
      <c r="S327" s="497" t="s">
        <v>19</v>
      </c>
      <c r="T327" s="497" t="s">
        <v>19</v>
      </c>
      <c r="U327" s="502" t="s">
        <v>19</v>
      </c>
    </row>
    <row r="328" spans="1:21" ht="27" customHeight="1" thickBot="1">
      <c r="A328" s="488">
        <v>19</v>
      </c>
      <c r="B328" s="157" t="s">
        <v>151</v>
      </c>
      <c r="C328" s="158" t="s">
        <v>47</v>
      </c>
      <c r="D328" s="158">
        <v>1974</v>
      </c>
      <c r="E328" s="158">
        <v>1974</v>
      </c>
      <c r="F328" s="160" t="s">
        <v>97</v>
      </c>
      <c r="G328" s="158">
        <v>4</v>
      </c>
      <c r="H328" s="236">
        <v>3479.2</v>
      </c>
      <c r="I328" s="236">
        <v>3145.7</v>
      </c>
      <c r="J328" s="236">
        <v>1440</v>
      </c>
      <c r="K328" s="163">
        <v>161</v>
      </c>
      <c r="L328" s="164" t="s">
        <v>152</v>
      </c>
      <c r="M328" s="316">
        <v>131276</v>
      </c>
      <c r="N328" s="236"/>
      <c r="O328" s="166">
        <v>0</v>
      </c>
      <c r="P328" s="236"/>
      <c r="Q328" s="166">
        <f>M328-O328</f>
        <v>131276</v>
      </c>
      <c r="R328" s="236"/>
      <c r="S328" s="166">
        <f>M328/H328</f>
        <v>37.73166245113819</v>
      </c>
      <c r="T328" s="166">
        <v>127.03</v>
      </c>
      <c r="U328" s="307">
        <v>44926</v>
      </c>
    </row>
    <row r="329" spans="1:21" ht="27" customHeight="1" thickBot="1">
      <c r="A329" s="312">
        <v>19</v>
      </c>
      <c r="B329" s="296" t="s">
        <v>151</v>
      </c>
      <c r="C329" s="267" t="s">
        <v>47</v>
      </c>
      <c r="D329" s="158">
        <v>1974</v>
      </c>
      <c r="E329" s="158">
        <v>1974</v>
      </c>
      <c r="F329" s="160" t="s">
        <v>97</v>
      </c>
      <c r="G329" s="158">
        <v>4</v>
      </c>
      <c r="H329" s="236">
        <v>3479.2</v>
      </c>
      <c r="I329" s="236">
        <v>3145.7</v>
      </c>
      <c r="J329" s="236">
        <v>1440</v>
      </c>
      <c r="K329" s="163">
        <v>161</v>
      </c>
      <c r="L329" s="309" t="s">
        <v>155</v>
      </c>
      <c r="M329" s="315">
        <v>2713288.91</v>
      </c>
      <c r="N329" s="270"/>
      <c r="O329" s="210">
        <v>5000</v>
      </c>
      <c r="P329" s="270"/>
      <c r="Q329" s="181">
        <f>M329-O329</f>
        <v>2708288.91</v>
      </c>
      <c r="R329" s="270"/>
      <c r="S329" s="181">
        <f>M329/H329</f>
        <v>779.8599994251553</v>
      </c>
      <c r="T329" s="210">
        <v>779.86</v>
      </c>
      <c r="U329" s="281">
        <v>44926</v>
      </c>
    </row>
    <row r="330" spans="1:21" ht="23.25" customHeight="1" thickBot="1">
      <c r="A330" s="503"/>
      <c r="B330" s="47" t="s">
        <v>42</v>
      </c>
      <c r="C330" s="33" t="s">
        <v>19</v>
      </c>
      <c r="D330" s="33" t="s">
        <v>19</v>
      </c>
      <c r="E330" s="33" t="s">
        <v>19</v>
      </c>
      <c r="F330" s="33" t="s">
        <v>19</v>
      </c>
      <c r="G330" s="33" t="s">
        <v>19</v>
      </c>
      <c r="H330" s="36">
        <v>3479.2</v>
      </c>
      <c r="I330" s="36">
        <v>3145.7</v>
      </c>
      <c r="J330" s="36">
        <v>1440</v>
      </c>
      <c r="K330" s="44">
        <v>161</v>
      </c>
      <c r="L330" s="45" t="s">
        <v>19</v>
      </c>
      <c r="M330" s="37">
        <f>M328+M329</f>
        <v>2844564.91</v>
      </c>
      <c r="N330" s="37" t="s">
        <v>150</v>
      </c>
      <c r="O330" s="37">
        <f>O328+O329</f>
        <v>5000</v>
      </c>
      <c r="P330" s="37" t="s">
        <v>150</v>
      </c>
      <c r="Q330" s="37">
        <f>Q328+Q329</f>
        <v>2839564.91</v>
      </c>
      <c r="R330" s="504">
        <v>0</v>
      </c>
      <c r="S330" s="36" t="s">
        <v>19</v>
      </c>
      <c r="T330" s="36" t="s">
        <v>19</v>
      </c>
      <c r="U330" s="30" t="s">
        <v>19</v>
      </c>
    </row>
    <row r="331" spans="1:25" s="92" customFormat="1" ht="25.5" customHeight="1" thickBot="1">
      <c r="A331" s="312">
        <v>20</v>
      </c>
      <c r="B331" s="296" t="s">
        <v>109</v>
      </c>
      <c r="C331" s="267" t="s">
        <v>47</v>
      </c>
      <c r="D331" s="285">
        <v>1975</v>
      </c>
      <c r="E331" s="285">
        <v>1975</v>
      </c>
      <c r="F331" s="268" t="s">
        <v>86</v>
      </c>
      <c r="G331" s="267">
        <v>4</v>
      </c>
      <c r="H331" s="313">
        <v>3482.9</v>
      </c>
      <c r="I331" s="313">
        <v>3171.6</v>
      </c>
      <c r="J331" s="313">
        <v>1440</v>
      </c>
      <c r="K331" s="314">
        <v>151</v>
      </c>
      <c r="L331" s="190" t="s">
        <v>159</v>
      </c>
      <c r="M331" s="272">
        <f>2266532</f>
        <v>2266532</v>
      </c>
      <c r="N331" s="315"/>
      <c r="O331" s="180">
        <v>32000</v>
      </c>
      <c r="P331" s="315"/>
      <c r="Q331" s="315">
        <f>M331-O331</f>
        <v>2234532</v>
      </c>
      <c r="R331" s="315"/>
      <c r="S331" s="210">
        <f>M331/H331</f>
        <v>650.7599988515318</v>
      </c>
      <c r="T331" s="273">
        <v>657.6</v>
      </c>
      <c r="U331" s="287">
        <v>44926</v>
      </c>
      <c r="V331" s="40"/>
      <c r="W331" s="40"/>
      <c r="X331" s="68"/>
      <c r="Y331" s="40"/>
    </row>
    <row r="332" spans="1:21" ht="23.25" customHeight="1" thickBot="1">
      <c r="A332" s="503"/>
      <c r="B332" s="47" t="s">
        <v>42</v>
      </c>
      <c r="C332" s="33" t="s">
        <v>19</v>
      </c>
      <c r="D332" s="33" t="s">
        <v>19</v>
      </c>
      <c r="E332" s="33" t="s">
        <v>19</v>
      </c>
      <c r="F332" s="33" t="s">
        <v>19</v>
      </c>
      <c r="G332" s="33" t="s">
        <v>19</v>
      </c>
      <c r="H332" s="36">
        <f>H331</f>
        <v>3482.9</v>
      </c>
      <c r="I332" s="36">
        <f>I331</f>
        <v>3171.6</v>
      </c>
      <c r="J332" s="36">
        <f>J331</f>
        <v>1440</v>
      </c>
      <c r="K332" s="44">
        <f>K331</f>
        <v>151</v>
      </c>
      <c r="L332" s="45" t="s">
        <v>19</v>
      </c>
      <c r="M332" s="37">
        <f>M331</f>
        <v>2266532</v>
      </c>
      <c r="N332" s="37" t="s">
        <v>150</v>
      </c>
      <c r="O332" s="37">
        <f>O331</f>
        <v>32000</v>
      </c>
      <c r="P332" s="37" t="s">
        <v>150</v>
      </c>
      <c r="Q332" s="37">
        <f>Q331</f>
        <v>2234532</v>
      </c>
      <c r="R332" s="504">
        <v>0</v>
      </c>
      <c r="S332" s="36" t="s">
        <v>19</v>
      </c>
      <c r="T332" s="36" t="s">
        <v>19</v>
      </c>
      <c r="U332" s="30" t="s">
        <v>19</v>
      </c>
    </row>
    <row r="333" spans="1:21" ht="22.5" customHeight="1" thickBot="1">
      <c r="A333" s="488">
        <v>21</v>
      </c>
      <c r="B333" s="157" t="s">
        <v>153</v>
      </c>
      <c r="C333" s="158" t="s">
        <v>47</v>
      </c>
      <c r="D333" s="158">
        <v>1976</v>
      </c>
      <c r="E333" s="158">
        <v>1976</v>
      </c>
      <c r="F333" s="160" t="s">
        <v>97</v>
      </c>
      <c r="G333" s="158">
        <v>4</v>
      </c>
      <c r="H333" s="505">
        <v>3543</v>
      </c>
      <c r="I333" s="505">
        <v>3198.1</v>
      </c>
      <c r="J333" s="505">
        <v>1113.6</v>
      </c>
      <c r="K333" s="506">
        <v>148</v>
      </c>
      <c r="L333" s="164" t="s">
        <v>149</v>
      </c>
      <c r="M333" s="316">
        <v>140901.91999999998</v>
      </c>
      <c r="N333" s="236"/>
      <c r="O333" s="166">
        <v>0</v>
      </c>
      <c r="P333" s="236"/>
      <c r="Q333" s="166">
        <f>M333-O333</f>
        <v>140901.91999999998</v>
      </c>
      <c r="R333" s="236"/>
      <c r="S333" s="166">
        <f>M333/H333</f>
        <v>39.76909963307931</v>
      </c>
      <c r="T333" s="166">
        <v>127.03</v>
      </c>
      <c r="U333" s="307">
        <v>44926</v>
      </c>
    </row>
    <row r="334" spans="1:21" ht="22.5" customHeight="1" thickBot="1">
      <c r="A334" s="312">
        <v>21</v>
      </c>
      <c r="B334" s="296" t="s">
        <v>153</v>
      </c>
      <c r="C334" s="267" t="s">
        <v>47</v>
      </c>
      <c r="D334" s="158">
        <v>1976</v>
      </c>
      <c r="E334" s="158">
        <v>1976</v>
      </c>
      <c r="F334" s="160" t="s">
        <v>97</v>
      </c>
      <c r="G334" s="158">
        <v>4</v>
      </c>
      <c r="H334" s="505">
        <v>3543</v>
      </c>
      <c r="I334" s="505">
        <v>3198.1</v>
      </c>
      <c r="J334" s="505">
        <v>1113.6</v>
      </c>
      <c r="K334" s="506">
        <v>148</v>
      </c>
      <c r="L334" s="309" t="s">
        <v>155</v>
      </c>
      <c r="M334" s="315">
        <v>2763043.98</v>
      </c>
      <c r="N334" s="270"/>
      <c r="O334" s="210">
        <v>3000</v>
      </c>
      <c r="P334" s="270"/>
      <c r="Q334" s="507">
        <f>M334-O334</f>
        <v>2760043.98</v>
      </c>
      <c r="R334" s="270"/>
      <c r="S334" s="181">
        <f>M334/H334</f>
        <v>779.86</v>
      </c>
      <c r="T334" s="210">
        <v>779.86</v>
      </c>
      <c r="U334" s="281">
        <v>44926</v>
      </c>
    </row>
    <row r="335" spans="1:21" ht="26.25" customHeight="1" thickBot="1">
      <c r="A335" s="503"/>
      <c r="B335" s="47" t="s">
        <v>42</v>
      </c>
      <c r="C335" s="33" t="s">
        <v>19</v>
      </c>
      <c r="D335" s="33" t="s">
        <v>19</v>
      </c>
      <c r="E335" s="33" t="s">
        <v>19</v>
      </c>
      <c r="F335" s="33" t="s">
        <v>19</v>
      </c>
      <c r="G335" s="33" t="s">
        <v>19</v>
      </c>
      <c r="H335" s="36">
        <v>3543</v>
      </c>
      <c r="I335" s="36">
        <v>3198.1</v>
      </c>
      <c r="J335" s="36">
        <v>1113.6</v>
      </c>
      <c r="K335" s="44">
        <v>148</v>
      </c>
      <c r="L335" s="45" t="s">
        <v>19</v>
      </c>
      <c r="M335" s="37">
        <f>M333+M334</f>
        <v>2903945.9</v>
      </c>
      <c r="N335" s="37" t="s">
        <v>150</v>
      </c>
      <c r="O335" s="37">
        <f>O333+O334</f>
        <v>3000</v>
      </c>
      <c r="P335" s="37" t="s">
        <v>150</v>
      </c>
      <c r="Q335" s="500">
        <f>Q333+Q334</f>
        <v>2900945.9</v>
      </c>
      <c r="R335" s="504">
        <v>0</v>
      </c>
      <c r="S335" s="36" t="s">
        <v>19</v>
      </c>
      <c r="T335" s="36" t="s">
        <v>19</v>
      </c>
      <c r="U335" s="30" t="s">
        <v>19</v>
      </c>
    </row>
    <row r="343" ht="13.5" customHeight="1">
      <c r="K343" s="71"/>
    </row>
    <row r="344" ht="13.5" customHeight="1">
      <c r="K344" s="72"/>
    </row>
    <row r="345" ht="13.5" customHeight="1">
      <c r="K345" s="71"/>
    </row>
    <row r="346" ht="13.5" customHeight="1">
      <c r="K346" s="72"/>
    </row>
    <row r="347" ht="13.5" customHeight="1">
      <c r="K347" s="71"/>
    </row>
  </sheetData>
  <sheetProtection/>
  <autoFilter ref="A11:U335"/>
  <mergeCells count="26">
    <mergeCell ref="M1:T1"/>
    <mergeCell ref="N2:T2"/>
    <mergeCell ref="H5:H7"/>
    <mergeCell ref="C5:C8"/>
    <mergeCell ref="K5:K7"/>
    <mergeCell ref="M5:R5"/>
    <mergeCell ref="T5:T7"/>
    <mergeCell ref="A4:U4"/>
    <mergeCell ref="A5:A8"/>
    <mergeCell ref="B5:B8"/>
    <mergeCell ref="U5:U8"/>
    <mergeCell ref="F5:F8"/>
    <mergeCell ref="L5:L7"/>
    <mergeCell ref="M6:M7"/>
    <mergeCell ref="N6:R6"/>
    <mergeCell ref="A256:U256"/>
    <mergeCell ref="G5:G8"/>
    <mergeCell ref="A12:U12"/>
    <mergeCell ref="D5:D8"/>
    <mergeCell ref="E5:E8"/>
    <mergeCell ref="I5:I7"/>
    <mergeCell ref="J5:J7"/>
    <mergeCell ref="S5:S7"/>
    <mergeCell ref="A10:B10"/>
    <mergeCell ref="A120:U1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14.00390625" style="0" customWidth="1"/>
    <col min="4" max="4" width="19.57421875" style="0" customWidth="1"/>
    <col min="5" max="5" width="6.00390625" style="0" customWidth="1"/>
    <col min="6" max="6" width="6.8515625" style="0" customWidth="1"/>
    <col min="7" max="7" width="5.7109375" style="0" customWidth="1"/>
    <col min="8" max="8" width="9.140625" style="0" bestFit="1" customWidth="1"/>
    <col min="9" max="9" width="7.00390625" style="0" customWidth="1"/>
    <col min="10" max="10" width="8.00390625" style="0" bestFit="1" customWidth="1"/>
    <col min="11" max="11" width="10.57421875" style="0" bestFit="1" customWidth="1"/>
    <col min="12" max="12" width="9.140625" style="0" bestFit="1" customWidth="1"/>
    <col min="13" max="14" width="14.421875" style="0" customWidth="1"/>
    <col min="15" max="15" width="16.00390625" style="0" customWidth="1"/>
    <col min="16" max="16" width="15.28125" style="0" customWidth="1"/>
  </cols>
  <sheetData>
    <row r="1" spans="5:21" s="17" customFormat="1" ht="52.5" customHeight="1">
      <c r="E1" s="18"/>
      <c r="H1" s="77" t="s">
        <v>164</v>
      </c>
      <c r="I1" s="77"/>
      <c r="J1" s="77"/>
      <c r="K1" s="77"/>
      <c r="L1" s="77"/>
      <c r="M1" s="77"/>
      <c r="N1" s="77"/>
      <c r="O1" s="20"/>
      <c r="P1" s="20"/>
      <c r="Q1" s="20"/>
      <c r="R1" s="20"/>
      <c r="S1" s="20"/>
      <c r="T1" s="20"/>
      <c r="U1" s="20"/>
    </row>
    <row r="2" spans="1:15" ht="58.5" customHeight="1">
      <c r="A2" s="14"/>
      <c r="B2" s="14"/>
      <c r="C2" s="14"/>
      <c r="D2" s="14"/>
      <c r="E2" s="14"/>
      <c r="F2" s="14"/>
      <c r="G2" s="14"/>
      <c r="H2" s="78" t="s">
        <v>122</v>
      </c>
      <c r="I2" s="78"/>
      <c r="J2" s="78"/>
      <c r="K2" s="78"/>
      <c r="L2" s="78"/>
      <c r="M2" s="78"/>
      <c r="N2" s="78"/>
      <c r="O2" s="15"/>
    </row>
    <row r="3" spans="1:15" ht="4.5" customHeight="1">
      <c r="A3" s="14"/>
      <c r="B3" s="14"/>
      <c r="C3" s="14"/>
      <c r="D3" s="14"/>
      <c r="E3" s="14"/>
      <c r="F3" s="14"/>
      <c r="G3" s="14"/>
      <c r="H3" s="78"/>
      <c r="I3" s="78"/>
      <c r="J3" s="78"/>
      <c r="K3" s="78"/>
      <c r="L3" s="78"/>
      <c r="M3" s="78"/>
      <c r="N3" s="78"/>
      <c r="O3" s="16"/>
    </row>
    <row r="4" spans="1:14" ht="9" customHeight="1">
      <c r="A4" s="5"/>
      <c r="F4" s="79"/>
      <c r="G4" s="79"/>
      <c r="H4" s="79"/>
      <c r="I4" s="79"/>
      <c r="J4" s="79"/>
      <c r="K4" s="79"/>
      <c r="L4" s="79"/>
      <c r="M4" s="79"/>
      <c r="N4" s="79"/>
    </row>
    <row r="5" spans="1:14" ht="61.5" customHeight="1">
      <c r="A5" s="80" t="s">
        <v>123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39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1" customFormat="1" ht="18" customHeight="1">
      <c r="A7" s="81" t="s">
        <v>0</v>
      </c>
      <c r="B7" s="73" t="s">
        <v>22</v>
      </c>
      <c r="C7" s="74" t="s">
        <v>23</v>
      </c>
      <c r="D7" s="74" t="s">
        <v>3</v>
      </c>
      <c r="E7" s="73" t="s">
        <v>24</v>
      </c>
      <c r="F7" s="73"/>
      <c r="G7" s="73"/>
      <c r="H7" s="73"/>
      <c r="I7" s="73"/>
      <c r="J7" s="73" t="s">
        <v>4</v>
      </c>
      <c r="K7" s="73"/>
      <c r="L7" s="73"/>
      <c r="M7" s="73"/>
      <c r="N7" s="73"/>
    </row>
    <row r="8" spans="1:16" s="1" customFormat="1" ht="56.25" customHeight="1">
      <c r="A8" s="82"/>
      <c r="B8" s="73"/>
      <c r="C8" s="74"/>
      <c r="D8" s="74"/>
      <c r="E8" s="3" t="s">
        <v>25</v>
      </c>
      <c r="F8" s="3" t="s">
        <v>26</v>
      </c>
      <c r="G8" s="3" t="s">
        <v>27</v>
      </c>
      <c r="H8" s="3" t="s">
        <v>28</v>
      </c>
      <c r="I8" s="3" t="s">
        <v>8</v>
      </c>
      <c r="J8" s="3" t="s">
        <v>25</v>
      </c>
      <c r="K8" s="3" t="s">
        <v>29</v>
      </c>
      <c r="L8" s="3" t="s">
        <v>30</v>
      </c>
      <c r="M8" s="3" t="s">
        <v>28</v>
      </c>
      <c r="N8" s="3" t="s">
        <v>8</v>
      </c>
      <c r="O8" s="23"/>
      <c r="P8" s="27"/>
    </row>
    <row r="9" spans="1:15" s="1" customFormat="1" ht="15">
      <c r="A9" s="83"/>
      <c r="B9" s="73"/>
      <c r="C9" s="6" t="s">
        <v>21</v>
      </c>
      <c r="D9" s="4" t="s">
        <v>16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17</v>
      </c>
      <c r="K9" s="4" t="s">
        <v>17</v>
      </c>
      <c r="L9" s="4" t="s">
        <v>17</v>
      </c>
      <c r="M9" s="4" t="s">
        <v>17</v>
      </c>
      <c r="N9" s="4" t="s">
        <v>17</v>
      </c>
      <c r="O9" s="21"/>
    </row>
    <row r="10" spans="1:15" s="1" customFormat="1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21"/>
    </row>
    <row r="11" spans="1:16" s="1" customFormat="1" ht="15">
      <c r="A11" s="4"/>
      <c r="B11" s="4" t="s">
        <v>41</v>
      </c>
      <c r="C11" s="8">
        <f>SUM(C12:C14)</f>
        <v>308174.36</v>
      </c>
      <c r="D11" s="7">
        <f>D12+D13+D14</f>
        <v>10653</v>
      </c>
      <c r="E11" s="4"/>
      <c r="F11" s="4"/>
      <c r="G11" s="4"/>
      <c r="H11" s="7">
        <f>H12+H13+H14</f>
        <v>87</v>
      </c>
      <c r="I11" s="7">
        <f>I12+I13+I14</f>
        <v>87</v>
      </c>
      <c r="J11" s="4"/>
      <c r="K11" s="4"/>
      <c r="L11" s="4"/>
      <c r="M11" s="8">
        <f>M12+M13+M14</f>
        <v>424958345.645</v>
      </c>
      <c r="N11" s="8">
        <f>N12+N13+N14</f>
        <v>424958345.645</v>
      </c>
      <c r="O11" s="25"/>
      <c r="P11" s="13"/>
    </row>
    <row r="12" spans="1:16" s="9" customFormat="1" ht="15">
      <c r="A12" s="4">
        <v>1</v>
      </c>
      <c r="B12" s="11" t="s">
        <v>67</v>
      </c>
      <c r="C12" s="2">
        <f>'Прил 1'!H13</f>
        <v>100348.09999999998</v>
      </c>
      <c r="D12" s="7">
        <f>'Прил 1'!K13</f>
        <v>3255</v>
      </c>
      <c r="E12" s="4"/>
      <c r="F12" s="4"/>
      <c r="G12" s="4"/>
      <c r="H12" s="12" t="s">
        <v>138</v>
      </c>
      <c r="I12" s="26">
        <v>29</v>
      </c>
      <c r="J12" s="4"/>
      <c r="K12" s="4"/>
      <c r="L12" s="4"/>
      <c r="M12" s="8">
        <f>'Прил 1'!M13</f>
        <v>91744490.13000001</v>
      </c>
      <c r="N12" s="8">
        <f>M12</f>
        <v>91744490.13000001</v>
      </c>
      <c r="O12" s="22"/>
      <c r="P12" s="13"/>
    </row>
    <row r="13" spans="1:16" s="9" customFormat="1" ht="15">
      <c r="A13" s="4">
        <v>2</v>
      </c>
      <c r="B13" s="11" t="s">
        <v>68</v>
      </c>
      <c r="C13" s="2">
        <f>'Прил 1'!H121</f>
        <v>127804.1</v>
      </c>
      <c r="D13" s="7">
        <f>'Прил 1'!K121</f>
        <v>4521</v>
      </c>
      <c r="E13" s="4"/>
      <c r="F13" s="4"/>
      <c r="G13" s="4"/>
      <c r="H13" s="4">
        <v>37</v>
      </c>
      <c r="I13" s="26">
        <f>H13+G13+F13+E13</f>
        <v>37</v>
      </c>
      <c r="J13" s="4"/>
      <c r="K13" s="4"/>
      <c r="L13" s="4"/>
      <c r="M13" s="8">
        <f>'Прил 1'!M121</f>
        <v>223427998.56999996</v>
      </c>
      <c r="N13" s="8">
        <f>M13</f>
        <v>223427998.56999996</v>
      </c>
      <c r="O13" s="22"/>
      <c r="P13" s="13"/>
    </row>
    <row r="14" spans="1:16" s="9" customFormat="1" ht="15">
      <c r="A14" s="4">
        <v>3</v>
      </c>
      <c r="B14" s="11" t="s">
        <v>72</v>
      </c>
      <c r="C14" s="10">
        <f>'Прил 1'!H257</f>
        <v>80022.15999999999</v>
      </c>
      <c r="D14" s="7">
        <f>'Прил 1'!K257</f>
        <v>2877</v>
      </c>
      <c r="E14" s="4"/>
      <c r="F14" s="4"/>
      <c r="G14" s="4"/>
      <c r="H14" s="4">
        <v>21</v>
      </c>
      <c r="I14" s="26">
        <v>21</v>
      </c>
      <c r="J14" s="4"/>
      <c r="K14" s="4"/>
      <c r="L14" s="4"/>
      <c r="M14" s="8">
        <f>'Прил 1'!M257</f>
        <v>109785856.945</v>
      </c>
      <c r="N14" s="8">
        <f>M14</f>
        <v>109785856.945</v>
      </c>
      <c r="O14" s="22"/>
      <c r="P14" s="13"/>
    </row>
    <row r="15" spans="11:15" ht="15">
      <c r="K15" s="75"/>
      <c r="L15" s="75"/>
      <c r="N15" s="19" t="s">
        <v>144</v>
      </c>
      <c r="O15" s="24"/>
    </row>
    <row r="17" spans="8:13" ht="15">
      <c r="H17" s="29"/>
      <c r="M17" s="24"/>
    </row>
    <row r="18" ht="15">
      <c r="M18" s="28"/>
    </row>
    <row r="19" spans="13:18" ht="15">
      <c r="M19" s="24"/>
      <c r="P19" s="28"/>
      <c r="R19" s="28"/>
    </row>
    <row r="20" spans="11:13" ht="15">
      <c r="K20" s="28"/>
      <c r="M20" s="28"/>
    </row>
    <row r="21" ht="15">
      <c r="N21" s="28"/>
    </row>
    <row r="22" ht="15">
      <c r="Q22" s="28"/>
    </row>
  </sheetData>
  <sheetProtection/>
  <mergeCells count="12">
    <mergeCell ref="A6:N6"/>
    <mergeCell ref="H1:N1"/>
    <mergeCell ref="H2:N3"/>
    <mergeCell ref="F4:N4"/>
    <mergeCell ref="A5:N5"/>
    <mergeCell ref="A7:A9"/>
    <mergeCell ref="B7:B9"/>
    <mergeCell ref="C7:C8"/>
    <mergeCell ref="K15:L15"/>
    <mergeCell ref="D7:D8"/>
    <mergeCell ref="E7:I7"/>
    <mergeCell ref="J7:N7"/>
  </mergeCells>
  <printOptions/>
  <pageMargins left="0.5905511811023623" right="0.5905511811023623" top="1.1811023622047245" bottom="0.7874015748031497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2022-02-15T23:37:34Z</dcterms:modified>
  <cp:category/>
  <cp:version/>
  <cp:contentType/>
  <cp:contentStatus/>
</cp:coreProperties>
</file>