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320" windowHeight="13605" activeTab="0"/>
  </bookViews>
  <sheets>
    <sheet name="В.Кручины 23" sheetId="1" r:id="rId1"/>
    <sheet name="Лист1" sheetId="2" r:id="rId2"/>
    <sheet name="2015" sheetId="3" r:id="rId3"/>
  </sheets>
  <definedNames>
    <definedName name="_xlnm._FilterDatabase" localSheetId="2" hidden="1">'2015'!$B$6:$L$40</definedName>
    <definedName name="_xlnm.Print_Area" localSheetId="2">'2015'!$B$2:$L$40</definedName>
    <definedName name="_xlnm.Print_Area" localSheetId="0">'В.Кручины 23'!$B$1:$O$166</definedName>
  </definedNames>
  <calcPr fullCalcOnLoad="1"/>
</workbook>
</file>

<file path=xl/sharedStrings.xml><?xml version="1.0" encoding="utf-8"?>
<sst xmlns="http://schemas.openxmlformats.org/spreadsheetml/2006/main" count="497" uniqueCount="300">
  <si>
    <t>ООО "Прайд-ЛТД"</t>
  </si>
  <si>
    <t>№ п/п</t>
  </si>
  <si>
    <t>Дата</t>
  </si>
  <si>
    <t>Исполнитель</t>
  </si>
  <si>
    <t>Адрес (дом)</t>
  </si>
  <si>
    <t>Объект</t>
  </si>
  <si>
    <t>Вид работ</t>
  </si>
  <si>
    <t>Единица измерения</t>
  </si>
  <si>
    <t>Кол-во</t>
  </si>
  <si>
    <t>Стоимость,  руб.</t>
  </si>
  <si>
    <t>Материал</t>
  </si>
  <si>
    <t>Примечание</t>
  </si>
  <si>
    <t>шт</t>
  </si>
  <si>
    <t>Курылов Д.А.</t>
  </si>
  <si>
    <t>работа</t>
  </si>
  <si>
    <t>Руднев О.В.</t>
  </si>
  <si>
    <t>4 подъезд</t>
  </si>
  <si>
    <t>Чуприянов И.П.</t>
  </si>
  <si>
    <t>Генеральный директор ООО "Прайд-ЛТД"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</si>
  <si>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</si>
  <si>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</si>
  <si>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</si>
  <si>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</si>
  <si>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</si>
  <si>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</si>
  <si>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</si>
  <si>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</si>
  <si>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</si>
  <si>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</si>
  <si>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</si>
  <si>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</si>
  <si>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</si>
  <si>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Почтовые ящики</t>
  </si>
  <si>
    <t>Вывоз ТБО</t>
  </si>
  <si>
    <t>Вывоз КГО</t>
  </si>
  <si>
    <t>Начислено населению:</t>
  </si>
  <si>
    <t>ХВС</t>
  </si>
  <si>
    <t>Водоотведение</t>
  </si>
  <si>
    <t>Начислено РСО</t>
  </si>
  <si>
    <t>Потери, связанные с неподконтрольным потреблением</t>
  </si>
  <si>
    <t xml:space="preserve">Справочно: </t>
  </si>
  <si>
    <t>Канцелярские товары</t>
  </si>
  <si>
    <t>Интернет</t>
  </si>
  <si>
    <t>Административные расходы</t>
  </si>
  <si>
    <t>26-101</t>
  </si>
  <si>
    <t>Аренда помещения</t>
  </si>
  <si>
    <t>26-102</t>
  </si>
  <si>
    <t>Бензин / транспортные расходы</t>
  </si>
  <si>
    <t>26-103</t>
  </si>
  <si>
    <t>Бумага А4</t>
  </si>
  <si>
    <t>26-104</t>
  </si>
  <si>
    <t>Заправка катриджа</t>
  </si>
  <si>
    <t>26-105</t>
  </si>
  <si>
    <t>Изготовление ключей</t>
  </si>
  <si>
    <t>26-106</t>
  </si>
  <si>
    <t>26-107</t>
  </si>
  <si>
    <t>Расходы по взысканию задолженности</t>
  </si>
  <si>
    <t>26-108</t>
  </si>
  <si>
    <t>Мебель</t>
  </si>
  <si>
    <t>26-109</t>
  </si>
  <si>
    <t>Налоги на заработную плату</t>
  </si>
  <si>
    <t>26-110</t>
  </si>
  <si>
    <t>Заработная плата специалистов</t>
  </si>
  <si>
    <t>26-111</t>
  </si>
  <si>
    <t>Объявления</t>
  </si>
  <si>
    <t>26-112</t>
  </si>
  <si>
    <t>Услуги расчетно-кассового центра</t>
  </si>
  <si>
    <t>26-113</t>
  </si>
  <si>
    <t>Услуги нотариуса / Расходы связанные с изменением законодательства</t>
  </si>
  <si>
    <t>26-114</t>
  </si>
  <si>
    <t>Обслуживание ОДПУ /  Подключение / ПОВЕРКА</t>
  </si>
  <si>
    <t>26-115</t>
  </si>
  <si>
    <t>Электроэнергия офиса</t>
  </si>
  <si>
    <t>26-116</t>
  </si>
  <si>
    <t>Почтовые расходы</t>
  </si>
  <si>
    <t>26-117</t>
  </si>
  <si>
    <t>Сотовая связь</t>
  </si>
  <si>
    <t>оплачено</t>
  </si>
  <si>
    <t>начислено</t>
  </si>
  <si>
    <t>долг</t>
  </si>
  <si>
    <t>26-118</t>
  </si>
  <si>
    <t>26-119</t>
  </si>
  <si>
    <t>Дизельное топливо</t>
  </si>
  <si>
    <t>26-120</t>
  </si>
  <si>
    <t>Расходы по аренде/обслуживанию транспортного средства</t>
  </si>
  <si>
    <t>26-121</t>
  </si>
  <si>
    <t>Оказание агентских услуг</t>
  </si>
  <si>
    <t>26-122</t>
  </si>
  <si>
    <t>Консультационно-техническое обслуживание оргтехники и программ</t>
  </si>
  <si>
    <t>26-123</t>
  </si>
  <si>
    <t>Услуги паспортного стола</t>
  </si>
  <si>
    <t>26-124</t>
  </si>
  <si>
    <t>Услуги бухгалтерии</t>
  </si>
  <si>
    <t>26-125</t>
  </si>
  <si>
    <t>Телефонная связь</t>
  </si>
  <si>
    <t>26-126</t>
  </si>
  <si>
    <t>26-127</t>
  </si>
  <si>
    <t>Сдача отчетности</t>
  </si>
  <si>
    <t>26-128</t>
  </si>
  <si>
    <t>26-129</t>
  </si>
  <si>
    <t>Инженерно-техническое оборудование/документация</t>
  </si>
  <si>
    <t>26-130</t>
  </si>
  <si>
    <t>91-02</t>
  </si>
  <si>
    <t>Прочие  (банковские) услуги</t>
  </si>
  <si>
    <t>68-07</t>
  </si>
  <si>
    <t>Оплата налога  УСНО (1% от выручки)</t>
  </si>
  <si>
    <t>Убыток,  связанный с неполучением плановых доходов по причине безнадежных  неплательщиков</t>
  </si>
  <si>
    <t>Прочие данные</t>
  </si>
  <si>
    <t>Площадь дома</t>
  </si>
  <si>
    <t>Общая  площадь  обслуживаемого  жилфонда</t>
  </si>
  <si>
    <t>Доля  дома в обслуживании административных расходов</t>
  </si>
  <si>
    <t>Оплачено</t>
  </si>
  <si>
    <t>в  том числе списано или произведен зачет</t>
  </si>
  <si>
    <t>Долг на начало периода</t>
  </si>
  <si>
    <t>исключение ХВС и В/О</t>
  </si>
  <si>
    <t>Плановая норма прибыли (5%)</t>
  </si>
  <si>
    <t>Нехватка тарифа  на покрытие работ в отчетном периоде</t>
  </si>
  <si>
    <t xml:space="preserve">Питание </t>
  </si>
  <si>
    <t>91-03</t>
  </si>
  <si>
    <t>23-101</t>
  </si>
  <si>
    <t>23-102</t>
  </si>
  <si>
    <t>23-103</t>
  </si>
  <si>
    <t>Откачка сточных вод</t>
  </si>
  <si>
    <t>23-104</t>
  </si>
  <si>
    <t>Посыпка придомовой территории песком</t>
  </si>
  <si>
    <t>23-105</t>
  </si>
  <si>
    <t>23-106</t>
  </si>
  <si>
    <t>Уборка территории, помещений</t>
  </si>
  <si>
    <t>23-107</t>
  </si>
  <si>
    <t>Дезинсекция, дезинфекция, деротизания</t>
  </si>
  <si>
    <t>23-108</t>
  </si>
  <si>
    <t>Замки</t>
  </si>
  <si>
    <t>23-109</t>
  </si>
  <si>
    <t>23-110</t>
  </si>
  <si>
    <t>23-111</t>
  </si>
  <si>
    <t>23-112</t>
  </si>
  <si>
    <t>23-113</t>
  </si>
  <si>
    <t>23-114</t>
  </si>
  <si>
    <t>Сантехматериалы</t>
  </si>
  <si>
    <t>23-115</t>
  </si>
  <si>
    <t>Электроматериалы</t>
  </si>
  <si>
    <t>23-116</t>
  </si>
  <si>
    <t>23-117</t>
  </si>
  <si>
    <t>23-118</t>
  </si>
  <si>
    <t>23-119</t>
  </si>
  <si>
    <t>Водоснабжение</t>
  </si>
  <si>
    <t>23-120</t>
  </si>
  <si>
    <t>23-121</t>
  </si>
  <si>
    <t>ОДН водоснабжение / водоотведение фонд</t>
  </si>
  <si>
    <t>23-122</t>
  </si>
  <si>
    <t>Урны  / скамейки / изгороди</t>
  </si>
  <si>
    <t>23-123</t>
  </si>
  <si>
    <t>Услуги старшего по дому</t>
  </si>
  <si>
    <t>23-124</t>
  </si>
  <si>
    <t>Тепловая энергия - Отопление</t>
  </si>
  <si>
    <t>23-125</t>
  </si>
  <si>
    <t>Тепловая энергия - Гкал</t>
  </si>
  <si>
    <t>23-126</t>
  </si>
  <si>
    <t>Тепловая энергия - ХВС</t>
  </si>
  <si>
    <t>23-127</t>
  </si>
  <si>
    <t>Электроэнергия ОДН фонд</t>
  </si>
  <si>
    <t>23-128</t>
  </si>
  <si>
    <t>23-129</t>
  </si>
  <si>
    <t>23-130</t>
  </si>
  <si>
    <t>Прочие расходные материалы в обслуживании жилфонда</t>
  </si>
  <si>
    <t>Баланс дома по работам (за 2012-2013 гг.)</t>
  </si>
  <si>
    <t>"+" аванс, "-" долг</t>
  </si>
  <si>
    <t>Баланс дома по работам (за 2014 г.)</t>
  </si>
  <si>
    <t>в том числе  тариф  на управление  МКД</t>
  </si>
  <si>
    <t>в том числе  тариф  на текущий  (аварийный)  ремонт</t>
  </si>
  <si>
    <t>в том числе  тариф  на содержание</t>
  </si>
  <si>
    <t>м</t>
  </si>
  <si>
    <t>труба</t>
  </si>
  <si>
    <t>3 подъезд</t>
  </si>
  <si>
    <t>американка</t>
  </si>
  <si>
    <t>кран</t>
  </si>
  <si>
    <t xml:space="preserve">Отчет о начислении, сборе,  выполненных работах и фактических затратах  ООО  "Прайд-ЛТД"  за 2015 год по дому </t>
  </si>
  <si>
    <t>ИТОГО  Фактические расходы 2015 год:</t>
  </si>
  <si>
    <t>Начислено по  тарифам 2015 год:</t>
  </si>
  <si>
    <t>20-101</t>
  </si>
  <si>
    <t>20-102</t>
  </si>
  <si>
    <t>20-103</t>
  </si>
  <si>
    <t>20-104</t>
  </si>
  <si>
    <t>20-105</t>
  </si>
  <si>
    <t>20-106</t>
  </si>
  <si>
    <t>20-107</t>
  </si>
  <si>
    <t>20-108</t>
  </si>
  <si>
    <t>20-109</t>
  </si>
  <si>
    <t>20-110</t>
  </si>
  <si>
    <t>20-111</t>
  </si>
  <si>
    <t>20-112</t>
  </si>
  <si>
    <t>23-131</t>
  </si>
  <si>
    <t>Расходы по информированию/ведению сайтов</t>
  </si>
  <si>
    <t>Прочие материалы /работы в офис</t>
  </si>
  <si>
    <t>76-24</t>
  </si>
  <si>
    <t>Уборщик</t>
  </si>
  <si>
    <t>76-10</t>
  </si>
  <si>
    <t>Дворник</t>
  </si>
  <si>
    <t>муфта</t>
  </si>
  <si>
    <t>см</t>
  </si>
  <si>
    <t>уголок</t>
  </si>
  <si>
    <t>Копосов С</t>
  </si>
  <si>
    <t>Чуприянов О.Х</t>
  </si>
  <si>
    <t>Содержание жилого фонда</t>
  </si>
  <si>
    <t>Удаление сосулек с крыш,  удаление, сдвижка снега</t>
  </si>
  <si>
    <t>Инвентарь для уборки / спецодежда</t>
  </si>
  <si>
    <t>Работы по текущему / капитальному ремонту</t>
  </si>
  <si>
    <t>Расходы  на экспертизу / исследования</t>
  </si>
  <si>
    <t>Услуги спецтехники - прочие работы</t>
  </si>
  <si>
    <t>Обслуживание детских площадок</t>
  </si>
  <si>
    <t>Обслуживание бельевых  площадок</t>
  </si>
  <si>
    <t>Ремонт подъездов</t>
  </si>
  <si>
    <t>Уборка  подвальных   помещений</t>
  </si>
  <si>
    <t>Обустройство контейнерной площадки</t>
  </si>
  <si>
    <t>Покос травы / Вырубка деревьев / Смещение грунта</t>
  </si>
  <si>
    <t>Монтаж  заборов / оградок</t>
  </si>
  <si>
    <t>Прочистка ливневок</t>
  </si>
  <si>
    <t>Песок  /</t>
  </si>
  <si>
    <t>Работы по обслуживанию фонда -  расшифровка</t>
  </si>
  <si>
    <t>Текущий ремонт жилого фонда</t>
  </si>
  <si>
    <t>Сантехработы / аварийное обслуживание</t>
  </si>
  <si>
    <t>Электроработы /  аварийное обслуживание</t>
  </si>
  <si>
    <t>Козырьки / крыльца / ремонт входа в подъезд</t>
  </si>
  <si>
    <t>Двери / окна  / домофоны / перила</t>
  </si>
  <si>
    <t>Отделочно-покрасочные работы и материалы</t>
  </si>
  <si>
    <t>Ремонт кровли / герметизация швов</t>
  </si>
  <si>
    <t>Сварочные работы</t>
  </si>
  <si>
    <t>Фасадные работы / материал</t>
  </si>
  <si>
    <t>Штрафы, выставленные УК по причине отсутствия экономически утвержденного тарифа</t>
  </si>
  <si>
    <t>Баланс дома по работам (за 2015 г.)</t>
  </si>
  <si>
    <t>Баланс дома по оплате  за содержание и ремонт  работ на 01.01.2016</t>
  </si>
  <si>
    <t>Фактический тариф на управление МКД, содержание и текущий ремонт  за  2015 год</t>
  </si>
  <si>
    <t>Управление МКД (8,50 руб. на 1 кв.м)</t>
  </si>
  <si>
    <t>Реестр выполненных работ за  период 01.01.2015 -  31.12.2015</t>
  </si>
  <si>
    <t>Семикин</t>
  </si>
  <si>
    <t>2 подвал</t>
  </si>
  <si>
    <t>ООО "Прайд-ЛТД</t>
  </si>
  <si>
    <t>Отчет за  2015 год В.Кручины 23 (6 под., 79 кв., 4107,0 кв. м)</t>
  </si>
  <si>
    <t>угол</t>
  </si>
  <si>
    <t>проушины  на электрощитовые</t>
  </si>
  <si>
    <t>На выполнение  работ Кручины  23 -  ВОССТАНОВЛЕНИЕ ПЕРИЛ</t>
  </si>
  <si>
    <t>Ремонт перил В.Кручины 23</t>
  </si>
  <si>
    <t>Покрасочные материалы</t>
  </si>
  <si>
    <t>Покрасочные работы В.Кручины 23,   п. 3</t>
  </si>
  <si>
    <t>Покос травы Виталия Кручины 23</t>
  </si>
  <si>
    <t>60-03</t>
  </si>
  <si>
    <t>ОАО ЕМКХ</t>
  </si>
  <si>
    <t>возмещение  расходов   на вывоз КГО Виталия  Кручины 23</t>
  </si>
  <si>
    <t>Цемент ВК 23 крыльца</t>
  </si>
  <si>
    <t>Герметик Виталия Кручины 23</t>
  </si>
  <si>
    <t>Утепление и герметизация  межпанельного  шва 38 м. В.Кручины 23 - 65</t>
  </si>
  <si>
    <t>Ремонт крыльца В.Кручины 23 -  4 подъезд</t>
  </si>
  <si>
    <t>Ремонт крыльца В.Кручины 23 -  5 подъезд</t>
  </si>
  <si>
    <t>Ремонт крыльца В.Кручины 23 -  6 подъезд</t>
  </si>
  <si>
    <t>Доводчик Вкручины 23 1 подъезд</t>
  </si>
  <si>
    <t>Установка почтовых  ящиков В.Кручины 23. п. 3</t>
  </si>
  <si>
    <t>Павловская Татьяна Анатольевна</t>
  </si>
  <si>
    <t>ул. В.Кручины, д. 23</t>
  </si>
  <si>
    <t>Коляса Надежда Сергеевна</t>
  </si>
  <si>
    <t>Алексеенко Надежда Васильевна</t>
  </si>
  <si>
    <t>Ирхина Татьяна  Александровна</t>
  </si>
  <si>
    <t>В.Кручины 23</t>
  </si>
  <si>
    <t>демонтаж старых почтовых ящиков и установка</t>
  </si>
  <si>
    <t>2 и 3 подъезд</t>
  </si>
  <si>
    <t>Ремонт перил, сварочные работы</t>
  </si>
  <si>
    <t>гр</t>
  </si>
  <si>
    <t>электроды</t>
  </si>
  <si>
    <t>арматура</t>
  </si>
  <si>
    <t>Ремонт дверей электрощитовых</t>
  </si>
  <si>
    <t>Установка проушин под замки</t>
  </si>
  <si>
    <t>Выравнивание дверей</t>
  </si>
  <si>
    <t>Ремонт заводских замков</t>
  </si>
  <si>
    <t>Штукатурка и окраска дыр в понелях</t>
  </si>
  <si>
    <t>6 подъезд, кв 79</t>
  </si>
  <si>
    <t>Замена почтового замка</t>
  </si>
  <si>
    <t>1 подъезд</t>
  </si>
  <si>
    <t>Замена крана</t>
  </si>
  <si>
    <t>Ремонт системы КНС</t>
  </si>
  <si>
    <t>Ремонт КНС</t>
  </si>
  <si>
    <t>проволоки</t>
  </si>
  <si>
    <t>кв.1</t>
  </si>
  <si>
    <t>Устронение течи полотенцесушителя.</t>
  </si>
  <si>
    <t>Узел ЦО подведение трубы к узлу от ХВС</t>
  </si>
  <si>
    <t>фитинга</t>
  </si>
  <si>
    <t>5 подъезд</t>
  </si>
  <si>
    <t>Ремонт светильника,замена лампы накала под козырьком</t>
  </si>
  <si>
    <t>Ремонт окна</t>
  </si>
  <si>
    <t>кв.65</t>
  </si>
  <si>
    <t>Утепление межпанельных швов</t>
  </si>
  <si>
    <t>м.п</t>
  </si>
  <si>
    <t>Устранение течи</t>
  </si>
  <si>
    <t>Установка слевного крана на стояках ЦО</t>
  </si>
  <si>
    <t>Прочистка центрального лежака</t>
  </si>
  <si>
    <t>1, 3, 5 подъезд</t>
  </si>
  <si>
    <t>Установка замков на чердачные помещения</t>
  </si>
  <si>
    <t>6 подъезд</t>
  </si>
  <si>
    <t>Установлен сливной кран на стояк ЦО</t>
  </si>
  <si>
    <t>Промывка стояков отопления</t>
  </si>
  <si>
    <t xml:space="preserve">Уровень собираемости  2015 года </t>
  </si>
  <si>
    <t>ИТОГО  РАСХОДЫ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</si>
</sst>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419]mmmm\ yyyy;@"/>
  </numFmts>
  <fonts count="7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8"/>
      <name val="Tahoma"/>
      <family val="2"/>
    </font>
    <font>
      <b/>
      <sz val="12"/>
      <name val="Arial Cyr"/>
      <family val="0"/>
    </font>
    <font>
      <b/>
      <sz val="8"/>
      <name val="Arial"/>
      <family val="2"/>
    </font>
    <font>
      <b/>
      <sz val="7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4" fontId="2" fillId="0" borderId="1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/>
    </xf>
    <xf numFmtId="4" fontId="1" fillId="0" borderId="1" xfId="0" applyNumberFormat="1" applyFont="1" applyFill="1" applyBorder="1" applyAlignment="1">
      <alignment/>
    </xf>
    <xf numFmtId="4" fontId="2" fillId="0" borderId="1" xfId="0" applyNumberFormat="1" applyFont="1" applyBorder="1" applyAlignment="1">
      <alignment horizontal="right" vertical="center" wrapText="1"/>
    </xf>
    <xf numFmtId="4" fontId="1" fillId="2" borderId="1" xfId="0" applyNumberFormat="1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17" fontId="1" fillId="0" borderId="1" xfId="0" applyNumberFormat="1" applyFont="1" applyFill="1" applyBorder="1" applyAlignment="1">
      <alignment/>
    </xf>
    <xf numFmtId="4" fontId="1" fillId="0" borderId="1" xfId="0" applyNumberFormat="1" applyFont="1" applyBorder="1" applyAlignment="1">
      <alignment/>
    </xf>
    <xf numFmtId="4" fontId="5" fillId="0" borderId="1" xfId="0" applyNumberFormat="1" applyFont="1" applyFill="1" applyBorder="1" applyAlignment="1" applyProtection="1">
      <alignment horizontal="right" vertical="center"/>
      <protection/>
    </xf>
    <xf numFmtId="4" fontId="5" fillId="0" borderId="1" xfId="0" applyNumberFormat="1" applyFont="1" applyBorder="1" applyAlignment="1">
      <alignment/>
    </xf>
    <xf numFmtId="4" fontId="1" fillId="0" borderId="1" xfId="0" applyNumberFormat="1" applyFont="1" applyFill="1" applyBorder="1" applyAlignment="1">
      <alignment/>
    </xf>
    <xf numFmtId="0" fontId="1" fillId="3" borderId="1" xfId="0" applyFont="1" applyFill="1" applyBorder="1" applyAlignment="1">
      <alignment/>
    </xf>
    <xf numFmtId="4" fontId="1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wrapText="1"/>
    </xf>
    <xf numFmtId="4" fontId="2" fillId="2" borderId="3" xfId="0" applyNumberFormat="1" applyFont="1" applyFill="1" applyBorder="1" applyAlignment="1">
      <alignment/>
    </xf>
    <xf numFmtId="0" fontId="1" fillId="0" borderId="3" xfId="0" applyFont="1" applyFill="1" applyBorder="1" applyAlignment="1">
      <alignment/>
    </xf>
    <xf numFmtId="4" fontId="1" fillId="0" borderId="3" xfId="0" applyNumberFormat="1" applyFont="1" applyFill="1" applyBorder="1" applyAlignment="1">
      <alignment/>
    </xf>
    <xf numFmtId="10" fontId="1" fillId="0" borderId="1" xfId="0" applyNumberFormat="1" applyFont="1" applyFill="1" applyBorder="1" applyAlignment="1">
      <alignment horizontal="center"/>
    </xf>
    <xf numFmtId="10" fontId="2" fillId="0" borderId="1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4" fontId="6" fillId="4" borderId="1" xfId="0" applyNumberFormat="1" applyFont="1" applyFill="1" applyBorder="1" applyAlignment="1">
      <alignment/>
    </xf>
    <xf numFmtId="0" fontId="2" fillId="0" borderId="2" xfId="0" applyFont="1" applyFill="1" applyBorder="1" applyAlignment="1">
      <alignment/>
    </xf>
    <xf numFmtId="4" fontId="2" fillId="0" borderId="4" xfId="0" applyNumberFormat="1" applyFont="1" applyFill="1" applyBorder="1" applyAlignment="1">
      <alignment/>
    </xf>
    <xf numFmtId="4" fontId="2" fillId="0" borderId="5" xfId="0" applyNumberFormat="1" applyFont="1" applyFill="1" applyBorder="1" applyAlignment="1">
      <alignment/>
    </xf>
    <xf numFmtId="4" fontId="2" fillId="0" borderId="5" xfId="0" applyNumberFormat="1" applyFont="1" applyFill="1" applyBorder="1" applyAlignment="1">
      <alignment horizontal="right"/>
    </xf>
    <xf numFmtId="0" fontId="1" fillId="0" borderId="5" xfId="0" applyFont="1" applyFill="1" applyBorder="1" applyAlignment="1">
      <alignment/>
    </xf>
    <xf numFmtId="4" fontId="1" fillId="0" borderId="0" xfId="0" applyNumberFormat="1" applyFont="1" applyFill="1" applyAlignment="1">
      <alignment horizontal="right"/>
    </xf>
    <xf numFmtId="4" fontId="2" fillId="0" borderId="0" xfId="0" applyNumberFormat="1" applyFont="1" applyFill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/>
    </xf>
    <xf numFmtId="4" fontId="2" fillId="3" borderId="1" xfId="0" applyNumberFormat="1" applyFont="1" applyFill="1" applyBorder="1" applyAlignment="1">
      <alignment/>
    </xf>
    <xf numFmtId="14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/>
    </xf>
    <xf numFmtId="1" fontId="1" fillId="0" borderId="1" xfId="0" applyNumberFormat="1" applyFont="1" applyFill="1" applyBorder="1" applyAlignment="1">
      <alignment horizontal="center" vertical="center"/>
    </xf>
    <xf numFmtId="4" fontId="1" fillId="7" borderId="1" xfId="0" applyNumberFormat="1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4" fontId="2" fillId="0" borderId="1" xfId="0" applyNumberFormat="1" applyFont="1" applyFill="1" applyBorder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14" fontId="1" fillId="0" borderId="1" xfId="0" applyNumberFormat="1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4" fontId="1" fillId="0" borderId="1" xfId="0" applyNumberFormat="1" applyFont="1" applyFill="1" applyBorder="1" applyAlignment="1" applyProtection="1">
      <alignment horizontal="right" vertical="center" wrapText="1"/>
      <protection hidden="1"/>
    </xf>
    <xf numFmtId="0" fontId="1" fillId="0" borderId="1" xfId="0" applyFont="1" applyBorder="1" applyAlignment="1" applyProtection="1">
      <alignment horizontal="left" vertical="center"/>
      <protection hidden="1"/>
    </xf>
    <xf numFmtId="14" fontId="1" fillId="0" borderId="1" xfId="0" applyNumberFormat="1" applyFont="1" applyBorder="1" applyAlignment="1">
      <alignment horizontal="right"/>
    </xf>
    <xf numFmtId="0" fontId="1" fillId="8" borderId="1" xfId="0" applyFont="1" applyFill="1" applyBorder="1" applyAlignment="1">
      <alignment/>
    </xf>
    <xf numFmtId="0" fontId="1" fillId="9" borderId="1" xfId="0" applyFont="1" applyFill="1" applyBorder="1" applyAlignment="1">
      <alignment/>
    </xf>
    <xf numFmtId="0" fontId="1" fillId="10" borderId="1" xfId="0" applyFont="1" applyFill="1" applyBorder="1" applyAlignment="1">
      <alignment/>
    </xf>
    <xf numFmtId="0" fontId="1" fillId="11" borderId="1" xfId="0" applyFont="1" applyFill="1" applyBorder="1" applyAlignment="1">
      <alignment/>
    </xf>
    <xf numFmtId="4" fontId="2" fillId="12" borderId="1" xfId="0" applyNumberFormat="1" applyFont="1" applyFill="1" applyBorder="1" applyAlignment="1">
      <alignment/>
    </xf>
    <xf numFmtId="4" fontId="2" fillId="13" borderId="1" xfId="0" applyNumberFormat="1" applyFont="1" applyFill="1" applyBorder="1" applyAlignment="1">
      <alignment/>
    </xf>
    <xf numFmtId="4" fontId="2" fillId="8" borderId="1" xfId="0" applyNumberFormat="1" applyFont="1" applyFill="1" applyBorder="1" applyAlignment="1">
      <alignment/>
    </xf>
    <xf numFmtId="4" fontId="1" fillId="13" borderId="1" xfId="0" applyNumberFormat="1" applyFont="1" applyFill="1" applyBorder="1" applyAlignment="1">
      <alignment/>
    </xf>
    <xf numFmtId="4" fontId="1" fillId="0" borderId="1" xfId="0" applyNumberFormat="1" applyFont="1" applyFill="1" applyBorder="1" applyAlignment="1" applyProtection="1">
      <alignment/>
      <protection hidden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322"/>
  <sheetViews>
    <sheetView tabSelected="1" workbookViewId="0" topLeftCell="A1">
      <pane ySplit="4" topLeftCell="BM11" activePane="bottomLeft" state="frozen"/>
      <selection pane="topLeft" activeCell="A1" sqref="A1"/>
      <selection pane="bottomLeft" activeCell="Q1" sqref="Q1:BK16384"/>
    </sheetView>
  </sheetViews>
  <sheetFormatPr defaultColWidth="9.00390625" defaultRowHeight="12.75"/>
  <cols>
    <col min="1" max="1" width="9.125" style="12" customWidth="1"/>
    <col min="2" max="2" width="29.75390625" style="12" customWidth="1"/>
    <col min="3" max="14" width="8.875" style="12" customWidth="1"/>
    <col min="15" max="15" width="10.875" style="12" customWidth="1"/>
    <col min="16" max="16" width="9.125" style="12" customWidth="1"/>
    <col min="17" max="17" width="10.125" style="12" hidden="1" customWidth="1"/>
    <col min="18" max="63" width="0" style="12" hidden="1" customWidth="1"/>
    <col min="64" max="16384" width="9.125" style="12" customWidth="1"/>
  </cols>
  <sheetData>
    <row r="1" ht="15.75">
      <c r="B1" s="15" t="s">
        <v>176</v>
      </c>
    </row>
    <row r="2" ht="11.25">
      <c r="O2" s="16"/>
    </row>
    <row r="3" spans="2:15" ht="15.75">
      <c r="B3" s="15" t="s">
        <v>237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2:15" ht="11.25">
      <c r="B4" s="18"/>
      <c r="C4" s="18" t="s">
        <v>19</v>
      </c>
      <c r="D4" s="18" t="s">
        <v>20</v>
      </c>
      <c r="E4" s="18" t="s">
        <v>21</v>
      </c>
      <c r="F4" s="18" t="s">
        <v>22</v>
      </c>
      <c r="G4" s="18" t="s">
        <v>23</v>
      </c>
      <c r="H4" s="18" t="s">
        <v>24</v>
      </c>
      <c r="I4" s="18" t="s">
        <v>25</v>
      </c>
      <c r="J4" s="18" t="s">
        <v>26</v>
      </c>
      <c r="K4" s="18" t="s">
        <v>27</v>
      </c>
      <c r="L4" s="18" t="s">
        <v>28</v>
      </c>
      <c r="M4" s="18" t="s">
        <v>29</v>
      </c>
      <c r="N4" s="18" t="s">
        <v>30</v>
      </c>
      <c r="O4" s="18" t="s">
        <v>31</v>
      </c>
    </row>
    <row r="5" spans="2:15" ht="11.25"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4"/>
    </row>
    <row r="6" spans="1:17" ht="11.25">
      <c r="A6" s="7">
        <v>20</v>
      </c>
      <c r="B6" s="11" t="s">
        <v>219</v>
      </c>
      <c r="C6" s="14">
        <f>SUM(C7:C18)</f>
        <v>20706.138639794866</v>
      </c>
      <c r="D6" s="14">
        <f aca="true" t="shared" si="0" ref="D6:N6">SUM(D7:D18)</f>
        <v>16906.607908022706</v>
      </c>
      <c r="E6" s="14">
        <f t="shared" si="0"/>
        <v>12452.67624527699</v>
      </c>
      <c r="F6" s="14">
        <f t="shared" si="0"/>
        <v>9050.38309692288</v>
      </c>
      <c r="G6" s="14">
        <f t="shared" si="0"/>
        <v>8210.531089927914</v>
      </c>
      <c r="H6" s="14">
        <f t="shared" si="0"/>
        <v>11039.934200913716</v>
      </c>
      <c r="I6" s="14">
        <f t="shared" si="0"/>
        <v>9625.00034081932</v>
      </c>
      <c r="J6" s="14">
        <f t="shared" si="0"/>
        <v>9904.666535114964</v>
      </c>
      <c r="K6" s="14">
        <f t="shared" si="0"/>
        <v>40332.10688234841</v>
      </c>
      <c r="L6" s="14">
        <f t="shared" si="0"/>
        <v>23785.679330755964</v>
      </c>
      <c r="M6" s="14">
        <f t="shared" si="0"/>
        <v>10821.830777600602</v>
      </c>
      <c r="N6" s="14">
        <f t="shared" si="0"/>
        <v>7516.777021759645</v>
      </c>
      <c r="O6" s="14">
        <f aca="true" t="shared" si="1" ref="O6:O37">SUM(C6:N6)</f>
        <v>180352.332069258</v>
      </c>
      <c r="Q6" s="13">
        <f>O6/12/N146</f>
        <v>3.659449964882274</v>
      </c>
    </row>
    <row r="7" spans="1:15" ht="11.25">
      <c r="A7" s="24" t="s">
        <v>179</v>
      </c>
      <c r="B7" s="11" t="s">
        <v>220</v>
      </c>
      <c r="C7" s="19">
        <f>AI61/0.87*1.202*C$148+AW61</f>
        <v>4759.913590930077</v>
      </c>
      <c r="D7" s="19">
        <f aca="true" t="shared" si="2" ref="D7:N8">AJ61/0.87*1.202*D$148+AX61</f>
        <v>4759.913590930077</v>
      </c>
      <c r="E7" s="19">
        <f t="shared" si="2"/>
        <v>4759.913590930077</v>
      </c>
      <c r="F7" s="19">
        <f t="shared" si="2"/>
        <v>4759.913590930077</v>
      </c>
      <c r="G7" s="19">
        <f t="shared" si="2"/>
        <v>4759.913590930077</v>
      </c>
      <c r="H7" s="19">
        <f t="shared" si="2"/>
        <v>4759.913590930077</v>
      </c>
      <c r="I7" s="19">
        <f t="shared" si="2"/>
        <v>4759.913590930077</v>
      </c>
      <c r="J7" s="19">
        <f t="shared" si="2"/>
        <v>4759.913590930077</v>
      </c>
      <c r="K7" s="19">
        <f t="shared" si="2"/>
        <v>4759.913590930077</v>
      </c>
      <c r="L7" s="19">
        <f t="shared" si="2"/>
        <v>4759.913590930077</v>
      </c>
      <c r="M7" s="19">
        <f t="shared" si="2"/>
        <v>4759.913590930077</v>
      </c>
      <c r="N7" s="19">
        <f t="shared" si="2"/>
        <v>4759.913590930077</v>
      </c>
      <c r="O7" s="14">
        <f t="shared" si="1"/>
        <v>57118.963091160906</v>
      </c>
    </row>
    <row r="8" spans="1:15" ht="11.25">
      <c r="A8" s="24" t="s">
        <v>180</v>
      </c>
      <c r="B8" s="11" t="s">
        <v>221</v>
      </c>
      <c r="C8" s="19">
        <f>AI62/0.87*1.202*C$148+AW62</f>
        <v>6323.88519937853</v>
      </c>
      <c r="D8" s="19">
        <f t="shared" si="2"/>
        <v>6323.88519937853</v>
      </c>
      <c r="E8" s="19">
        <f t="shared" si="2"/>
        <v>4696.266746342782</v>
      </c>
      <c r="F8" s="19">
        <f t="shared" si="2"/>
        <v>2719.9506233886154</v>
      </c>
      <c r="G8" s="19">
        <f t="shared" si="2"/>
        <v>2719.9506233886154</v>
      </c>
      <c r="H8" s="19">
        <f t="shared" si="2"/>
        <v>2719.9506233886154</v>
      </c>
      <c r="I8" s="19">
        <f t="shared" si="2"/>
        <v>2719.9506233886154</v>
      </c>
      <c r="J8" s="19">
        <f t="shared" si="2"/>
        <v>2719.9506233886154</v>
      </c>
      <c r="K8" s="19">
        <f t="shared" si="2"/>
        <v>2719.9506233886154</v>
      </c>
      <c r="L8" s="19">
        <f t="shared" si="2"/>
        <v>2719.9506233886154</v>
      </c>
      <c r="M8" s="19">
        <f t="shared" si="2"/>
        <v>2719.9506233886154</v>
      </c>
      <c r="N8" s="19">
        <f t="shared" si="2"/>
        <v>2719.9506233886154</v>
      </c>
      <c r="O8" s="14">
        <f t="shared" si="1"/>
        <v>41823.59275559738</v>
      </c>
    </row>
    <row r="9" spans="1:15" ht="11.25">
      <c r="A9" s="24" t="s">
        <v>181</v>
      </c>
      <c r="B9" s="11" t="s">
        <v>138</v>
      </c>
      <c r="C9" s="19">
        <f>AI63*C$148+AW63</f>
        <v>457.3733083901831</v>
      </c>
      <c r="D9" s="19">
        <f aca="true" t="shared" si="3" ref="D9:N9">AJ63*D$148+AX63</f>
        <v>572.7863686473677</v>
      </c>
      <c r="E9" s="19">
        <f t="shared" si="3"/>
        <v>42.32668586562733</v>
      </c>
      <c r="F9" s="19">
        <f t="shared" si="3"/>
        <v>1570.5188826041895</v>
      </c>
      <c r="G9" s="19">
        <f t="shared" si="3"/>
        <v>494.91707875299454</v>
      </c>
      <c r="H9" s="19">
        <f t="shared" si="3"/>
        <v>1960.4165633338403</v>
      </c>
      <c r="I9" s="19">
        <f t="shared" si="3"/>
        <v>1870.50483913993</v>
      </c>
      <c r="J9" s="19">
        <f t="shared" si="3"/>
        <v>185.81907265776277</v>
      </c>
      <c r="K9" s="19">
        <f t="shared" si="3"/>
        <v>1653.5146231959623</v>
      </c>
      <c r="L9" s="19">
        <f t="shared" si="3"/>
        <v>1323.6391360483663</v>
      </c>
      <c r="M9" s="19">
        <f t="shared" si="3"/>
        <v>1767.8665632819109</v>
      </c>
      <c r="N9" s="19">
        <f t="shared" si="3"/>
        <v>36.91280744095407</v>
      </c>
      <c r="O9" s="14">
        <f t="shared" si="1"/>
        <v>11936.59592935909</v>
      </c>
    </row>
    <row r="10" spans="1:15" ht="11.25">
      <c r="A10" s="24" t="s">
        <v>182</v>
      </c>
      <c r="B10" s="11" t="s">
        <v>140</v>
      </c>
      <c r="C10" s="19">
        <f aca="true" t="shared" si="4" ref="C10:C18">AI64*C$148+AW64</f>
        <v>64.96654109607915</v>
      </c>
      <c r="D10" s="19">
        <f aca="true" t="shared" si="5" ref="D10:D18">AJ64*D$148+AX64</f>
        <v>250.0227490667289</v>
      </c>
      <c r="E10" s="19">
        <f aca="true" t="shared" si="6" ref="E10:E18">AK64*E$148+AY64</f>
        <v>951.1692221385044</v>
      </c>
      <c r="F10" s="19">
        <f aca="true" t="shared" si="7" ref="F10:F18">AL64*F$148+AZ64</f>
        <v>0</v>
      </c>
      <c r="G10" s="19">
        <f aca="true" t="shared" si="8" ref="G10:G18">AM64*G$148+BA64</f>
        <v>235.74979685622665</v>
      </c>
      <c r="H10" s="19">
        <f aca="true" t="shared" si="9" ref="H10:H18">AN64*H$148+BB64</f>
        <v>1599.6534232611855</v>
      </c>
      <c r="I10" s="19">
        <f aca="true" t="shared" si="10" ref="I10:I18">AO64*I$148+BC64</f>
        <v>274.63128736069825</v>
      </c>
      <c r="J10" s="19">
        <f aca="true" t="shared" si="11" ref="J10:J18">AP64*J$148+BD64</f>
        <v>2238.98324813851</v>
      </c>
      <c r="K10" s="19">
        <f aca="true" t="shared" si="12" ref="K10:K18">AQ64*K$148+BE64</f>
        <v>645.7280448337565</v>
      </c>
      <c r="L10" s="19">
        <f aca="true" t="shared" si="13" ref="L10:L18">AR64*L$148+BF64</f>
        <v>982.1759803889058</v>
      </c>
      <c r="M10" s="19">
        <f aca="true" t="shared" si="14" ref="M10:M18">AS64*M$148+BG64</f>
        <v>0</v>
      </c>
      <c r="N10" s="19">
        <f aca="true" t="shared" si="15" ref="N10:N18">AT64*N$148+BH64</f>
        <v>0</v>
      </c>
      <c r="O10" s="14">
        <f t="shared" si="1"/>
        <v>7243.080293140594</v>
      </c>
    </row>
    <row r="11" spans="1:15" ht="11.25">
      <c r="A11" s="24" t="s">
        <v>183</v>
      </c>
      <c r="B11" s="11" t="s">
        <v>222</v>
      </c>
      <c r="C11" s="19">
        <f t="shared" si="4"/>
        <v>0</v>
      </c>
      <c r="D11" s="19">
        <f t="shared" si="5"/>
        <v>0</v>
      </c>
      <c r="E11" s="19">
        <f t="shared" si="6"/>
        <v>0</v>
      </c>
      <c r="F11" s="19">
        <f t="shared" si="7"/>
        <v>0</v>
      </c>
      <c r="G11" s="19">
        <f t="shared" si="8"/>
        <v>0</v>
      </c>
      <c r="H11" s="19">
        <f t="shared" si="9"/>
        <v>0</v>
      </c>
      <c r="I11" s="19">
        <f t="shared" si="10"/>
        <v>0</v>
      </c>
      <c r="J11" s="19">
        <f t="shared" si="11"/>
        <v>0</v>
      </c>
      <c r="K11" s="19">
        <f t="shared" si="12"/>
        <v>25800</v>
      </c>
      <c r="L11" s="19">
        <f t="shared" si="13"/>
        <v>12000</v>
      </c>
      <c r="M11" s="19">
        <f t="shared" si="14"/>
        <v>0</v>
      </c>
      <c r="N11" s="19">
        <f t="shared" si="15"/>
        <v>0</v>
      </c>
      <c r="O11" s="14">
        <f t="shared" si="1"/>
        <v>37800</v>
      </c>
    </row>
    <row r="12" spans="1:15" ht="11.25">
      <c r="A12" s="24" t="s">
        <v>184</v>
      </c>
      <c r="B12" s="11" t="s">
        <v>32</v>
      </c>
      <c r="C12" s="19">
        <f t="shared" si="4"/>
        <v>7100</v>
      </c>
      <c r="D12" s="19">
        <f t="shared" si="5"/>
        <v>0</v>
      </c>
      <c r="E12" s="19">
        <f t="shared" si="6"/>
        <v>0</v>
      </c>
      <c r="F12" s="19">
        <f t="shared" si="7"/>
        <v>0</v>
      </c>
      <c r="G12" s="19">
        <f t="shared" si="8"/>
        <v>0</v>
      </c>
      <c r="H12" s="19">
        <f t="shared" si="9"/>
        <v>0</v>
      </c>
      <c r="I12" s="19">
        <f t="shared" si="10"/>
        <v>0</v>
      </c>
      <c r="J12" s="19">
        <f t="shared" si="11"/>
        <v>0</v>
      </c>
      <c r="K12" s="19">
        <f t="shared" si="12"/>
        <v>0</v>
      </c>
      <c r="L12" s="19">
        <f t="shared" si="13"/>
        <v>0</v>
      </c>
      <c r="M12" s="19">
        <f t="shared" si="14"/>
        <v>0</v>
      </c>
      <c r="N12" s="19">
        <f t="shared" si="15"/>
        <v>0</v>
      </c>
      <c r="O12" s="14">
        <f t="shared" si="1"/>
        <v>7100</v>
      </c>
    </row>
    <row r="13" spans="1:15" ht="11.25">
      <c r="A13" s="24" t="s">
        <v>185</v>
      </c>
      <c r="B13" s="9" t="s">
        <v>223</v>
      </c>
      <c r="C13" s="19">
        <f t="shared" si="4"/>
        <v>2000</v>
      </c>
      <c r="D13" s="19">
        <f t="shared" si="5"/>
        <v>5000</v>
      </c>
      <c r="E13" s="19">
        <f t="shared" si="6"/>
        <v>0</v>
      </c>
      <c r="F13" s="19">
        <f t="shared" si="7"/>
        <v>0</v>
      </c>
      <c r="G13" s="19">
        <f t="shared" si="8"/>
        <v>0</v>
      </c>
      <c r="H13" s="19">
        <f t="shared" si="9"/>
        <v>0</v>
      </c>
      <c r="I13" s="19">
        <f t="shared" si="10"/>
        <v>0</v>
      </c>
      <c r="J13" s="19">
        <f t="shared" si="11"/>
        <v>0</v>
      </c>
      <c r="K13" s="19">
        <f t="shared" si="12"/>
        <v>0</v>
      </c>
      <c r="L13" s="19">
        <f t="shared" si="13"/>
        <v>0</v>
      </c>
      <c r="M13" s="19">
        <f t="shared" si="14"/>
        <v>1574.1</v>
      </c>
      <c r="N13" s="19">
        <f t="shared" si="15"/>
        <v>0</v>
      </c>
      <c r="O13" s="14">
        <f t="shared" si="1"/>
        <v>8574.1</v>
      </c>
    </row>
    <row r="14" spans="1:15" ht="11.25">
      <c r="A14" s="24" t="s">
        <v>186</v>
      </c>
      <c r="B14" s="11" t="s">
        <v>224</v>
      </c>
      <c r="C14" s="19">
        <f t="shared" si="4"/>
        <v>0</v>
      </c>
      <c r="D14" s="19">
        <f t="shared" si="5"/>
        <v>0</v>
      </c>
      <c r="E14" s="19">
        <f t="shared" si="6"/>
        <v>2003</v>
      </c>
      <c r="F14" s="19">
        <f t="shared" si="7"/>
        <v>0</v>
      </c>
      <c r="G14" s="19">
        <f t="shared" si="8"/>
        <v>0</v>
      </c>
      <c r="H14" s="19">
        <f t="shared" si="9"/>
        <v>0</v>
      </c>
      <c r="I14" s="19">
        <f t="shared" si="10"/>
        <v>0</v>
      </c>
      <c r="J14" s="19">
        <f t="shared" si="11"/>
        <v>0</v>
      </c>
      <c r="K14" s="19">
        <f t="shared" si="12"/>
        <v>0</v>
      </c>
      <c r="L14" s="19">
        <f t="shared" si="13"/>
        <v>0</v>
      </c>
      <c r="M14" s="19">
        <f t="shared" si="14"/>
        <v>0</v>
      </c>
      <c r="N14" s="19">
        <f t="shared" si="15"/>
        <v>0</v>
      </c>
      <c r="O14" s="14">
        <f t="shared" si="1"/>
        <v>2003</v>
      </c>
    </row>
    <row r="15" spans="1:15" ht="11.25">
      <c r="A15" s="24" t="s">
        <v>187</v>
      </c>
      <c r="B15" s="11" t="s">
        <v>150</v>
      </c>
      <c r="C15" s="19">
        <f t="shared" si="4"/>
        <v>0</v>
      </c>
      <c r="D15" s="19">
        <f t="shared" si="5"/>
        <v>0</v>
      </c>
      <c r="E15" s="19">
        <f t="shared" si="6"/>
        <v>0</v>
      </c>
      <c r="F15" s="19">
        <f t="shared" si="7"/>
        <v>0</v>
      </c>
      <c r="G15" s="19">
        <f t="shared" si="8"/>
        <v>0</v>
      </c>
      <c r="H15" s="19">
        <f t="shared" si="9"/>
        <v>0</v>
      </c>
      <c r="I15" s="19">
        <f t="shared" si="10"/>
        <v>0</v>
      </c>
      <c r="J15" s="19">
        <f t="shared" si="11"/>
        <v>0</v>
      </c>
      <c r="K15" s="19">
        <f t="shared" si="12"/>
        <v>0</v>
      </c>
      <c r="L15" s="19">
        <f t="shared" si="13"/>
        <v>0</v>
      </c>
      <c r="M15" s="19">
        <f t="shared" si="14"/>
        <v>0</v>
      </c>
      <c r="N15" s="19">
        <f t="shared" si="15"/>
        <v>0</v>
      </c>
      <c r="O15" s="14">
        <f t="shared" si="1"/>
        <v>0</v>
      </c>
    </row>
    <row r="16" spans="1:15" ht="11.25">
      <c r="A16" s="24" t="s">
        <v>188</v>
      </c>
      <c r="B16" s="11" t="s">
        <v>225</v>
      </c>
      <c r="C16" s="19">
        <f t="shared" si="4"/>
        <v>0</v>
      </c>
      <c r="D16" s="19">
        <f t="shared" si="5"/>
        <v>0</v>
      </c>
      <c r="E16" s="19">
        <f t="shared" si="6"/>
        <v>0</v>
      </c>
      <c r="F16" s="19">
        <f t="shared" si="7"/>
        <v>0</v>
      </c>
      <c r="G16" s="19">
        <f t="shared" si="8"/>
        <v>0</v>
      </c>
      <c r="H16" s="19">
        <f t="shared" si="9"/>
        <v>0</v>
      </c>
      <c r="I16" s="19">
        <f t="shared" si="10"/>
        <v>0</v>
      </c>
      <c r="J16" s="19">
        <f t="shared" si="11"/>
        <v>0</v>
      </c>
      <c r="K16" s="19">
        <f t="shared" si="12"/>
        <v>0</v>
      </c>
      <c r="L16" s="19">
        <f t="shared" si="13"/>
        <v>2000</v>
      </c>
      <c r="M16" s="19">
        <f t="shared" si="14"/>
        <v>0</v>
      </c>
      <c r="N16" s="19">
        <f t="shared" si="15"/>
        <v>0</v>
      </c>
      <c r="O16" s="14">
        <f t="shared" si="1"/>
        <v>2000</v>
      </c>
    </row>
    <row r="17" spans="1:15" ht="11.25">
      <c r="A17" s="24" t="s">
        <v>189</v>
      </c>
      <c r="B17" s="11" t="s">
        <v>226</v>
      </c>
      <c r="C17" s="19">
        <f t="shared" si="4"/>
        <v>0</v>
      </c>
      <c r="D17" s="19">
        <f t="shared" si="5"/>
        <v>0</v>
      </c>
      <c r="E17" s="19">
        <f t="shared" si="6"/>
        <v>0</v>
      </c>
      <c r="F17" s="19">
        <f t="shared" si="7"/>
        <v>0</v>
      </c>
      <c r="G17" s="19">
        <f t="shared" si="8"/>
        <v>0</v>
      </c>
      <c r="H17" s="19">
        <f t="shared" si="9"/>
        <v>0</v>
      </c>
      <c r="I17" s="19">
        <f t="shared" si="10"/>
        <v>0</v>
      </c>
      <c r="J17" s="19">
        <f t="shared" si="11"/>
        <v>0</v>
      </c>
      <c r="K17" s="19">
        <f t="shared" si="12"/>
        <v>0</v>
      </c>
      <c r="L17" s="19">
        <f t="shared" si="13"/>
        <v>0</v>
      </c>
      <c r="M17" s="19">
        <f t="shared" si="14"/>
        <v>0</v>
      </c>
      <c r="N17" s="19">
        <f t="shared" si="15"/>
        <v>0</v>
      </c>
      <c r="O17" s="14">
        <f t="shared" si="1"/>
        <v>0</v>
      </c>
    </row>
    <row r="18" spans="1:15" ht="11.25">
      <c r="A18" s="24" t="s">
        <v>190</v>
      </c>
      <c r="B18" s="11" t="s">
        <v>227</v>
      </c>
      <c r="C18" s="19">
        <f t="shared" si="4"/>
        <v>0</v>
      </c>
      <c r="D18" s="19">
        <f t="shared" si="5"/>
        <v>0</v>
      </c>
      <c r="E18" s="19">
        <f t="shared" si="6"/>
        <v>0</v>
      </c>
      <c r="F18" s="19">
        <f t="shared" si="7"/>
        <v>0</v>
      </c>
      <c r="G18" s="19">
        <f t="shared" si="8"/>
        <v>0</v>
      </c>
      <c r="H18" s="19">
        <f t="shared" si="9"/>
        <v>0</v>
      </c>
      <c r="I18" s="19">
        <f t="shared" si="10"/>
        <v>0</v>
      </c>
      <c r="J18" s="19">
        <f t="shared" si="11"/>
        <v>0</v>
      </c>
      <c r="K18" s="19">
        <f t="shared" si="12"/>
        <v>4753</v>
      </c>
      <c r="L18" s="19">
        <f t="shared" si="13"/>
        <v>0</v>
      </c>
      <c r="M18" s="19">
        <f t="shared" si="14"/>
        <v>0</v>
      </c>
      <c r="N18" s="19">
        <f t="shared" si="15"/>
        <v>0</v>
      </c>
      <c r="O18" s="14">
        <f t="shared" si="1"/>
        <v>4753</v>
      </c>
    </row>
    <row r="19" spans="1:17" ht="11.25">
      <c r="A19" s="7">
        <v>23</v>
      </c>
      <c r="B19" s="11" t="s">
        <v>203</v>
      </c>
      <c r="C19" s="14">
        <f>SUM(C20:C50)</f>
        <v>37777.98723107117</v>
      </c>
      <c r="D19" s="14">
        <f aca="true" t="shared" si="16" ref="D19:N19">SUM(D20:D50)</f>
        <v>41200.551836623126</v>
      </c>
      <c r="E19" s="14">
        <f t="shared" si="16"/>
        <v>37982.30956653231</v>
      </c>
      <c r="F19" s="14">
        <f t="shared" si="16"/>
        <v>40071.33590256162</v>
      </c>
      <c r="G19" s="14">
        <f t="shared" si="16"/>
        <v>38577.741279088455</v>
      </c>
      <c r="H19" s="14">
        <f t="shared" si="16"/>
        <v>36704.314158205976</v>
      </c>
      <c r="I19" s="14">
        <f t="shared" si="16"/>
        <v>42969.42045958437</v>
      </c>
      <c r="J19" s="14">
        <f t="shared" si="16"/>
        <v>37723.71580127056</v>
      </c>
      <c r="K19" s="14">
        <f t="shared" si="16"/>
        <v>39702.94411561784</v>
      </c>
      <c r="L19" s="14">
        <f t="shared" si="16"/>
        <v>38077.78640326879</v>
      </c>
      <c r="M19" s="14">
        <f t="shared" si="16"/>
        <v>47739.5582249765</v>
      </c>
      <c r="N19" s="14">
        <f t="shared" si="16"/>
        <v>45911.28459057362</v>
      </c>
      <c r="O19" s="14">
        <f t="shared" si="1"/>
        <v>484438.94956937444</v>
      </c>
      <c r="Q19" s="13">
        <f>O19/12/N146</f>
        <v>9.829537975192242</v>
      </c>
    </row>
    <row r="20" spans="1:15" ht="11.25">
      <c r="A20" s="24" t="s">
        <v>119</v>
      </c>
      <c r="B20" s="11" t="s">
        <v>34</v>
      </c>
      <c r="C20" s="19">
        <f aca="true" t="shared" si="17" ref="C20:N21">V74*C$148</f>
        <v>2678.812637408156</v>
      </c>
      <c r="D20" s="19">
        <f t="shared" si="17"/>
        <v>1989.7735651770138</v>
      </c>
      <c r="E20" s="19">
        <f t="shared" si="17"/>
        <v>1989.7735651770138</v>
      </c>
      <c r="F20" s="19">
        <f t="shared" si="17"/>
        <v>2089.257026425746</v>
      </c>
      <c r="G20" s="19">
        <f t="shared" si="17"/>
        <v>2089.257026425746</v>
      </c>
      <c r="H20" s="19">
        <f t="shared" si="17"/>
        <v>1809.0691311182698</v>
      </c>
      <c r="I20" s="19">
        <f t="shared" si="17"/>
        <v>1125.4439373118003</v>
      </c>
      <c r="J20" s="19">
        <f t="shared" si="17"/>
        <v>782.5652985296709</v>
      </c>
      <c r="K20" s="19">
        <f t="shared" si="17"/>
        <v>782.5652985296709</v>
      </c>
      <c r="L20" s="19">
        <f t="shared" si="17"/>
        <v>782.5652985296709</v>
      </c>
      <c r="M20" s="19">
        <f t="shared" si="17"/>
        <v>782.5652985296709</v>
      </c>
      <c r="N20" s="19">
        <f t="shared" si="17"/>
        <v>782.5652985296709</v>
      </c>
      <c r="O20" s="14">
        <f t="shared" si="1"/>
        <v>17684.213381692098</v>
      </c>
    </row>
    <row r="21" spans="1:15" ht="11.25">
      <c r="A21" s="24" t="s">
        <v>120</v>
      </c>
      <c r="B21" s="11" t="s">
        <v>33</v>
      </c>
      <c r="C21" s="19">
        <f t="shared" si="17"/>
        <v>13450.361616608194</v>
      </c>
      <c r="D21" s="19">
        <f t="shared" si="17"/>
        <v>13450.361616608194</v>
      </c>
      <c r="E21" s="19">
        <f t="shared" si="17"/>
        <v>13450.361616608194</v>
      </c>
      <c r="F21" s="19">
        <f t="shared" si="17"/>
        <v>15500.925161762036</v>
      </c>
      <c r="G21" s="19">
        <f t="shared" si="17"/>
        <v>14811.886089530892</v>
      </c>
      <c r="H21" s="19">
        <f t="shared" si="17"/>
        <v>14493.56480328308</v>
      </c>
      <c r="I21" s="19">
        <f t="shared" si="17"/>
        <v>14531.942310923292</v>
      </c>
      <c r="J21" s="19">
        <f t="shared" si="17"/>
        <v>14685.789970629528</v>
      </c>
      <c r="K21" s="19">
        <f t="shared" si="17"/>
        <v>14685.789970629528</v>
      </c>
      <c r="L21" s="19">
        <f t="shared" si="17"/>
        <v>14685.789970629528</v>
      </c>
      <c r="M21" s="19">
        <f t="shared" si="17"/>
        <v>14685.789970629528</v>
      </c>
      <c r="N21" s="19">
        <f t="shared" si="17"/>
        <v>14685.789970629528</v>
      </c>
      <c r="O21" s="14">
        <f t="shared" si="1"/>
        <v>173118.35306847154</v>
      </c>
    </row>
    <row r="22" spans="1:15" ht="11.25">
      <c r="A22" s="24" t="s">
        <v>121</v>
      </c>
      <c r="B22" s="11" t="s">
        <v>122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4">
        <f t="shared" si="1"/>
        <v>0</v>
      </c>
    </row>
    <row r="23" spans="1:15" ht="11.25">
      <c r="A23" s="24" t="s">
        <v>123</v>
      </c>
      <c r="B23" s="11" t="s">
        <v>124</v>
      </c>
      <c r="C23" s="19">
        <f>AI77*C$148+AW77</f>
        <v>0</v>
      </c>
      <c r="D23" s="19">
        <f aca="true" t="shared" si="18" ref="D23:N23">AJ77*D$148+AX77</f>
        <v>652.618435556068</v>
      </c>
      <c r="E23" s="19">
        <f t="shared" si="18"/>
        <v>652.618435556068</v>
      </c>
      <c r="F23" s="19">
        <f t="shared" si="18"/>
        <v>0</v>
      </c>
      <c r="G23" s="19">
        <f t="shared" si="18"/>
        <v>0</v>
      </c>
      <c r="H23" s="19">
        <f t="shared" si="18"/>
        <v>0</v>
      </c>
      <c r="I23" s="19">
        <f t="shared" si="18"/>
        <v>0</v>
      </c>
      <c r="J23" s="19">
        <f t="shared" si="18"/>
        <v>0</v>
      </c>
      <c r="K23" s="19">
        <f t="shared" si="18"/>
        <v>0</v>
      </c>
      <c r="L23" s="19">
        <f t="shared" si="18"/>
        <v>0</v>
      </c>
      <c r="M23" s="19">
        <f t="shared" si="18"/>
        <v>2201.4798357785007</v>
      </c>
      <c r="N23" s="19">
        <f t="shared" si="18"/>
        <v>842.5963511855116</v>
      </c>
      <c r="O23" s="14">
        <f t="shared" si="1"/>
        <v>4349.313058076148</v>
      </c>
    </row>
    <row r="24" spans="1:15" ht="11.25">
      <c r="A24" s="24" t="s">
        <v>125</v>
      </c>
      <c r="B24" s="11" t="s">
        <v>204</v>
      </c>
      <c r="C24" s="19">
        <f>AI78*C$148+AW78</f>
        <v>0</v>
      </c>
      <c r="D24" s="19">
        <f aca="true" t="shared" si="19" ref="D24:N24">AJ78*D$148+AX78</f>
        <v>3568.23805262556</v>
      </c>
      <c r="E24" s="19">
        <f t="shared" si="19"/>
        <v>0</v>
      </c>
      <c r="F24" s="19">
        <f t="shared" si="19"/>
        <v>0</v>
      </c>
      <c r="G24" s="19">
        <f t="shared" si="19"/>
        <v>0</v>
      </c>
      <c r="H24" s="19">
        <f t="shared" si="19"/>
        <v>0</v>
      </c>
      <c r="I24" s="19">
        <f t="shared" si="19"/>
        <v>0</v>
      </c>
      <c r="J24" s="19">
        <f t="shared" si="19"/>
        <v>0</v>
      </c>
      <c r="K24" s="19">
        <f t="shared" si="19"/>
        <v>0</v>
      </c>
      <c r="L24" s="19">
        <f t="shared" si="19"/>
        <v>0</v>
      </c>
      <c r="M24" s="19">
        <f t="shared" si="19"/>
        <v>0</v>
      </c>
      <c r="N24" s="19">
        <f t="shared" si="19"/>
        <v>4724.839352442121</v>
      </c>
      <c r="O24" s="14">
        <f t="shared" si="1"/>
        <v>8293.077405067681</v>
      </c>
    </row>
    <row r="25" spans="1:15" ht="11.25">
      <c r="A25" s="24" t="s">
        <v>126</v>
      </c>
      <c r="B25" s="11" t="s">
        <v>127</v>
      </c>
      <c r="C25" s="57">
        <f>(Y32+Y33)/0.87*1.202</f>
        <v>21414.94252873563</v>
      </c>
      <c r="D25" s="57">
        <f aca="true" t="shared" si="20" ref="D25:N25">(Z32+Z33)/0.87*1.202</f>
        <v>21414.94252873563</v>
      </c>
      <c r="E25" s="57">
        <f t="shared" si="20"/>
        <v>21414.94252873563</v>
      </c>
      <c r="F25" s="57">
        <f t="shared" si="20"/>
        <v>21414.94252873563</v>
      </c>
      <c r="G25" s="57">
        <f t="shared" si="20"/>
        <v>21421.850574712644</v>
      </c>
      <c r="H25" s="57">
        <f t="shared" si="20"/>
        <v>19342.528735632182</v>
      </c>
      <c r="I25" s="57">
        <f t="shared" si="20"/>
        <v>21414.94252873563</v>
      </c>
      <c r="J25" s="57">
        <f t="shared" si="20"/>
        <v>21414.94252873563</v>
      </c>
      <c r="K25" s="57">
        <f t="shared" si="20"/>
        <v>21414.94252873563</v>
      </c>
      <c r="L25" s="57">
        <f t="shared" si="20"/>
        <v>21414.94252873563</v>
      </c>
      <c r="M25" s="57">
        <f t="shared" si="20"/>
        <v>21414.94252873563</v>
      </c>
      <c r="N25" s="57">
        <f t="shared" si="20"/>
        <v>21414.94252873563</v>
      </c>
      <c r="O25" s="14">
        <f t="shared" si="1"/>
        <v>254913.8045977012</v>
      </c>
    </row>
    <row r="26" spans="1:15" ht="11.25">
      <c r="A26" s="24" t="s">
        <v>128</v>
      </c>
      <c r="B26" s="11" t="s">
        <v>129</v>
      </c>
      <c r="C26" s="19">
        <f>AI80*C$148+AW80</f>
        <v>0</v>
      </c>
      <c r="D26" s="19">
        <f aca="true" t="shared" si="21" ref="D26:D36">AJ80*D$148+AX80</f>
        <v>0</v>
      </c>
      <c r="E26" s="19">
        <f aca="true" t="shared" si="22" ref="E26:E36">AK80*E$148+AY80</f>
        <v>0</v>
      </c>
      <c r="F26" s="19">
        <f aca="true" t="shared" si="23" ref="F26:F36">AL80*F$148+AZ80</f>
        <v>0</v>
      </c>
      <c r="G26" s="19">
        <f aca="true" t="shared" si="24" ref="G26:G36">AM80*G$148+BA80</f>
        <v>0</v>
      </c>
      <c r="H26" s="19">
        <f aca="true" t="shared" si="25" ref="H26:H36">AN80*H$148+BB80</f>
        <v>0</v>
      </c>
      <c r="I26" s="19">
        <f aca="true" t="shared" si="26" ref="I26:I36">AO80*I$148+BC80</f>
        <v>0</v>
      </c>
      <c r="J26" s="19">
        <f aca="true" t="shared" si="27" ref="J26:J36">AP80*J$148+BD80</f>
        <v>0</v>
      </c>
      <c r="K26" s="19">
        <f aca="true" t="shared" si="28" ref="K26:K36">AQ80*K$148+BE80</f>
        <v>0</v>
      </c>
      <c r="L26" s="19">
        <f aca="true" t="shared" si="29" ref="L26:L36">AR80*L$148+BF80</f>
        <v>0</v>
      </c>
      <c r="M26" s="19">
        <f aca="true" t="shared" si="30" ref="M26:M36">AS80*M$148+BG80</f>
        <v>0</v>
      </c>
      <c r="N26" s="19">
        <f aca="true" t="shared" si="31" ref="N26:N36">AT80*N$148+BH80</f>
        <v>0</v>
      </c>
      <c r="O26" s="14">
        <f t="shared" si="1"/>
        <v>0</v>
      </c>
    </row>
    <row r="27" spans="1:15" ht="11.25">
      <c r="A27" s="24" t="s">
        <v>130</v>
      </c>
      <c r="B27" s="11" t="s">
        <v>131</v>
      </c>
      <c r="C27" s="19">
        <f aca="true" t="shared" si="32" ref="C27:C36">AI81*C$148+AW81</f>
        <v>21.655513698693053</v>
      </c>
      <c r="D27" s="19">
        <f t="shared" si="21"/>
        <v>0</v>
      </c>
      <c r="E27" s="19">
        <f t="shared" si="22"/>
        <v>0</v>
      </c>
      <c r="F27" s="19">
        <f t="shared" si="23"/>
        <v>0</v>
      </c>
      <c r="G27" s="19">
        <f t="shared" si="24"/>
        <v>0</v>
      </c>
      <c r="H27" s="19">
        <f t="shared" si="25"/>
        <v>0</v>
      </c>
      <c r="I27" s="19">
        <f t="shared" si="26"/>
        <v>0</v>
      </c>
      <c r="J27" s="19">
        <f t="shared" si="27"/>
        <v>0</v>
      </c>
      <c r="K27" s="19">
        <f t="shared" si="28"/>
        <v>307.6067286746172</v>
      </c>
      <c r="L27" s="19">
        <f t="shared" si="29"/>
        <v>0</v>
      </c>
      <c r="M27" s="19">
        <f t="shared" si="30"/>
        <v>233.87954794588498</v>
      </c>
      <c r="N27" s="19">
        <f t="shared" si="31"/>
        <v>0</v>
      </c>
      <c r="O27" s="14">
        <f t="shared" si="1"/>
        <v>563.1417903191953</v>
      </c>
    </row>
    <row r="28" spans="1:15" ht="11.25">
      <c r="A28" s="24" t="s">
        <v>132</v>
      </c>
      <c r="B28" s="11" t="s">
        <v>205</v>
      </c>
      <c r="C28" s="19">
        <f t="shared" si="32"/>
        <v>0</v>
      </c>
      <c r="D28" s="19">
        <f t="shared" si="21"/>
        <v>0</v>
      </c>
      <c r="E28" s="19">
        <f t="shared" si="22"/>
        <v>0</v>
      </c>
      <c r="F28" s="19">
        <f t="shared" si="23"/>
        <v>906.0863799839525</v>
      </c>
      <c r="G28" s="19">
        <f t="shared" si="24"/>
        <v>0</v>
      </c>
      <c r="H28" s="19">
        <f t="shared" si="25"/>
        <v>83.6690301994959</v>
      </c>
      <c r="I28" s="19">
        <f t="shared" si="26"/>
        <v>0</v>
      </c>
      <c r="J28" s="19">
        <f t="shared" si="27"/>
        <v>0</v>
      </c>
      <c r="K28" s="19">
        <f t="shared" si="28"/>
        <v>0</v>
      </c>
      <c r="L28" s="19">
        <f t="shared" si="29"/>
        <v>15.749464508140402</v>
      </c>
      <c r="M28" s="19">
        <f t="shared" si="30"/>
        <v>0</v>
      </c>
      <c r="N28" s="19">
        <f t="shared" si="31"/>
        <v>584.9941723242401</v>
      </c>
      <c r="O28" s="14">
        <f t="shared" si="1"/>
        <v>1590.4990470158289</v>
      </c>
    </row>
    <row r="29" spans="1:17" ht="11.25">
      <c r="A29" s="24" t="s">
        <v>133</v>
      </c>
      <c r="B29" s="11" t="s">
        <v>206</v>
      </c>
      <c r="C29" s="19">
        <f t="shared" si="32"/>
        <v>0</v>
      </c>
      <c r="D29" s="19">
        <f t="shared" si="21"/>
        <v>0</v>
      </c>
      <c r="E29" s="19">
        <f t="shared" si="22"/>
        <v>0</v>
      </c>
      <c r="F29" s="19">
        <f t="shared" si="23"/>
        <v>0</v>
      </c>
      <c r="G29" s="19">
        <f t="shared" si="24"/>
        <v>0</v>
      </c>
      <c r="H29" s="19">
        <f t="shared" si="25"/>
        <v>0</v>
      </c>
      <c r="I29" s="19">
        <f t="shared" si="26"/>
        <v>0</v>
      </c>
      <c r="J29" s="19">
        <f t="shared" si="27"/>
        <v>0</v>
      </c>
      <c r="K29" s="19">
        <f t="shared" si="28"/>
        <v>0</v>
      </c>
      <c r="L29" s="19">
        <f t="shared" si="29"/>
        <v>0</v>
      </c>
      <c r="M29" s="19">
        <f t="shared" si="30"/>
        <v>0</v>
      </c>
      <c r="N29" s="19">
        <f t="shared" si="31"/>
        <v>0</v>
      </c>
      <c r="O29" s="14">
        <f t="shared" si="1"/>
        <v>0</v>
      </c>
      <c r="Q29" s="13"/>
    </row>
    <row r="30" spans="1:15" ht="11.25">
      <c r="A30" s="24" t="s">
        <v>134</v>
      </c>
      <c r="B30" s="11" t="s">
        <v>207</v>
      </c>
      <c r="C30" s="19">
        <f t="shared" si="32"/>
        <v>0</v>
      </c>
      <c r="D30" s="19">
        <f t="shared" si="21"/>
        <v>0</v>
      </c>
      <c r="E30" s="19">
        <f t="shared" si="22"/>
        <v>0</v>
      </c>
      <c r="F30" s="19">
        <f t="shared" si="23"/>
        <v>0</v>
      </c>
      <c r="G30" s="19">
        <f t="shared" si="24"/>
        <v>0</v>
      </c>
      <c r="H30" s="19">
        <f t="shared" si="25"/>
        <v>0</v>
      </c>
      <c r="I30" s="19">
        <f t="shared" si="26"/>
        <v>0</v>
      </c>
      <c r="J30" s="19">
        <f t="shared" si="27"/>
        <v>0</v>
      </c>
      <c r="K30" s="19">
        <f t="shared" si="28"/>
        <v>0</v>
      </c>
      <c r="L30" s="19">
        <f t="shared" si="29"/>
        <v>0</v>
      </c>
      <c r="M30" s="19">
        <f t="shared" si="30"/>
        <v>0</v>
      </c>
      <c r="N30" s="19">
        <f t="shared" si="31"/>
        <v>0</v>
      </c>
      <c r="O30" s="14">
        <f t="shared" si="1"/>
        <v>0</v>
      </c>
    </row>
    <row r="31" spans="1:15" ht="11.25">
      <c r="A31" s="24" t="s">
        <v>135</v>
      </c>
      <c r="B31" s="11" t="s">
        <v>208</v>
      </c>
      <c r="C31" s="19">
        <f t="shared" si="32"/>
        <v>0</v>
      </c>
      <c r="D31" s="19">
        <f t="shared" si="21"/>
        <v>0</v>
      </c>
      <c r="E31" s="19">
        <f t="shared" si="22"/>
        <v>0</v>
      </c>
      <c r="F31" s="19">
        <f t="shared" si="23"/>
        <v>0</v>
      </c>
      <c r="G31" s="19">
        <f t="shared" si="24"/>
        <v>0</v>
      </c>
      <c r="H31" s="19">
        <f t="shared" si="25"/>
        <v>0</v>
      </c>
      <c r="I31" s="19">
        <f t="shared" si="26"/>
        <v>0</v>
      </c>
      <c r="J31" s="19">
        <f t="shared" si="27"/>
        <v>0</v>
      </c>
      <c r="K31" s="19">
        <f t="shared" si="28"/>
        <v>0</v>
      </c>
      <c r="L31" s="19">
        <f t="shared" si="29"/>
        <v>0</v>
      </c>
      <c r="M31" s="19">
        <f t="shared" si="30"/>
        <v>0</v>
      </c>
      <c r="N31" s="19">
        <f t="shared" si="31"/>
        <v>0</v>
      </c>
      <c r="O31" s="14">
        <f t="shared" si="1"/>
        <v>0</v>
      </c>
    </row>
    <row r="32" spans="1:36" ht="11.25">
      <c r="A32" s="24" t="s">
        <v>136</v>
      </c>
      <c r="B32" s="9" t="s">
        <v>209</v>
      </c>
      <c r="C32" s="19">
        <f t="shared" si="32"/>
        <v>0</v>
      </c>
      <c r="D32" s="19">
        <f t="shared" si="21"/>
        <v>0</v>
      </c>
      <c r="E32" s="19">
        <f t="shared" si="22"/>
        <v>0</v>
      </c>
      <c r="F32" s="19">
        <f t="shared" si="23"/>
        <v>0</v>
      </c>
      <c r="G32" s="19">
        <f t="shared" si="24"/>
        <v>0</v>
      </c>
      <c r="H32" s="19">
        <f t="shared" si="25"/>
        <v>0</v>
      </c>
      <c r="I32" s="19">
        <f t="shared" si="26"/>
        <v>0</v>
      </c>
      <c r="J32" s="19">
        <f t="shared" si="27"/>
        <v>0</v>
      </c>
      <c r="K32" s="19">
        <f t="shared" si="28"/>
        <v>0</v>
      </c>
      <c r="L32" s="19">
        <f t="shared" si="29"/>
        <v>0</v>
      </c>
      <c r="M32" s="19">
        <f t="shared" si="30"/>
        <v>0</v>
      </c>
      <c r="N32" s="19">
        <f t="shared" si="31"/>
        <v>0</v>
      </c>
      <c r="O32" s="14">
        <f t="shared" si="1"/>
        <v>0</v>
      </c>
      <c r="U32" s="50" t="s">
        <v>194</v>
      </c>
      <c r="V32" s="51"/>
      <c r="W32" s="9"/>
      <c r="X32" s="11" t="s">
        <v>195</v>
      </c>
      <c r="Y32" s="52">
        <f>Y36+Y37+Y39</f>
        <v>7500</v>
      </c>
      <c r="Z32" s="52">
        <f aca="true" t="shared" si="33" ref="Z32:AJ32">Z36+Z37+Z39</f>
        <v>7500</v>
      </c>
      <c r="AA32" s="52">
        <f t="shared" si="33"/>
        <v>7500</v>
      </c>
      <c r="AB32" s="52">
        <f t="shared" si="33"/>
        <v>7500</v>
      </c>
      <c r="AC32" s="52">
        <f t="shared" si="33"/>
        <v>7505</v>
      </c>
      <c r="AD32" s="52">
        <f t="shared" si="33"/>
        <v>6000</v>
      </c>
      <c r="AE32" s="52">
        <f t="shared" si="33"/>
        <v>7500</v>
      </c>
      <c r="AF32" s="52">
        <f t="shared" si="33"/>
        <v>7500</v>
      </c>
      <c r="AG32" s="52">
        <f t="shared" si="33"/>
        <v>7500</v>
      </c>
      <c r="AH32" s="52">
        <f t="shared" si="33"/>
        <v>7500</v>
      </c>
      <c r="AI32" s="52">
        <f t="shared" si="33"/>
        <v>7500</v>
      </c>
      <c r="AJ32" s="52">
        <f t="shared" si="33"/>
        <v>7500</v>
      </c>
    </row>
    <row r="33" spans="1:36" ht="11.25">
      <c r="A33" s="24" t="s">
        <v>137</v>
      </c>
      <c r="B33" s="9" t="s">
        <v>210</v>
      </c>
      <c r="C33" s="19">
        <f t="shared" si="32"/>
        <v>0</v>
      </c>
      <c r="D33" s="19">
        <f t="shared" si="21"/>
        <v>0</v>
      </c>
      <c r="E33" s="19">
        <f t="shared" si="22"/>
        <v>0</v>
      </c>
      <c r="F33" s="19">
        <f t="shared" si="23"/>
        <v>0</v>
      </c>
      <c r="G33" s="19">
        <f t="shared" si="24"/>
        <v>0</v>
      </c>
      <c r="H33" s="19">
        <f t="shared" si="25"/>
        <v>0</v>
      </c>
      <c r="I33" s="19">
        <f t="shared" si="26"/>
        <v>0</v>
      </c>
      <c r="J33" s="19">
        <f t="shared" si="27"/>
        <v>0</v>
      </c>
      <c r="K33" s="19">
        <f t="shared" si="28"/>
        <v>0</v>
      </c>
      <c r="L33" s="19">
        <f t="shared" si="29"/>
        <v>0</v>
      </c>
      <c r="M33" s="19">
        <f t="shared" si="30"/>
        <v>0</v>
      </c>
      <c r="N33" s="19">
        <f t="shared" si="31"/>
        <v>0</v>
      </c>
      <c r="O33" s="14">
        <f t="shared" si="1"/>
        <v>0</v>
      </c>
      <c r="U33" s="50" t="s">
        <v>196</v>
      </c>
      <c r="V33" s="30"/>
      <c r="W33" s="9"/>
      <c r="X33" s="11" t="s">
        <v>197</v>
      </c>
      <c r="Y33" s="52">
        <f>Y38</f>
        <v>8000</v>
      </c>
      <c r="Z33" s="52">
        <f aca="true" t="shared" si="34" ref="Z33:AJ33">Z38</f>
        <v>8000</v>
      </c>
      <c r="AA33" s="52">
        <f t="shared" si="34"/>
        <v>8000</v>
      </c>
      <c r="AB33" s="52">
        <f t="shared" si="34"/>
        <v>8000</v>
      </c>
      <c r="AC33" s="52">
        <f t="shared" si="34"/>
        <v>8000</v>
      </c>
      <c r="AD33" s="52">
        <f t="shared" si="34"/>
        <v>8000</v>
      </c>
      <c r="AE33" s="52">
        <f t="shared" si="34"/>
        <v>8000</v>
      </c>
      <c r="AF33" s="52">
        <f t="shared" si="34"/>
        <v>8000</v>
      </c>
      <c r="AG33" s="52">
        <f t="shared" si="34"/>
        <v>8000</v>
      </c>
      <c r="AH33" s="52">
        <f t="shared" si="34"/>
        <v>8000</v>
      </c>
      <c r="AI33" s="52">
        <f t="shared" si="34"/>
        <v>8000</v>
      </c>
      <c r="AJ33" s="52">
        <f t="shared" si="34"/>
        <v>8000</v>
      </c>
    </row>
    <row r="34" spans="1:15" ht="11.25">
      <c r="A34" s="24" t="s">
        <v>139</v>
      </c>
      <c r="B34" s="11" t="s">
        <v>211</v>
      </c>
      <c r="C34" s="19">
        <f t="shared" si="32"/>
        <v>0</v>
      </c>
      <c r="D34" s="19">
        <f t="shared" si="21"/>
        <v>0</v>
      </c>
      <c r="E34" s="19">
        <f t="shared" si="22"/>
        <v>0</v>
      </c>
      <c r="F34" s="19">
        <f t="shared" si="23"/>
        <v>0</v>
      </c>
      <c r="G34" s="19">
        <f t="shared" si="24"/>
        <v>0</v>
      </c>
      <c r="H34" s="19">
        <f t="shared" si="25"/>
        <v>0</v>
      </c>
      <c r="I34" s="19">
        <f t="shared" si="26"/>
        <v>0</v>
      </c>
      <c r="J34" s="19">
        <f t="shared" si="27"/>
        <v>0</v>
      </c>
      <c r="K34" s="19">
        <f t="shared" si="28"/>
        <v>0</v>
      </c>
      <c r="L34" s="19">
        <f t="shared" si="29"/>
        <v>0</v>
      </c>
      <c r="M34" s="19">
        <f t="shared" si="30"/>
        <v>0</v>
      </c>
      <c r="N34" s="19">
        <f t="shared" si="31"/>
        <v>0</v>
      </c>
      <c r="O34" s="14">
        <f t="shared" si="1"/>
        <v>0</v>
      </c>
    </row>
    <row r="35" spans="1:15" ht="11.25">
      <c r="A35" s="24" t="s">
        <v>141</v>
      </c>
      <c r="B35" s="11" t="s">
        <v>212</v>
      </c>
      <c r="C35" s="19">
        <f t="shared" si="32"/>
        <v>0</v>
      </c>
      <c r="D35" s="19">
        <f t="shared" si="21"/>
        <v>0</v>
      </c>
      <c r="E35" s="19">
        <f t="shared" si="22"/>
        <v>0</v>
      </c>
      <c r="F35" s="19">
        <f t="shared" si="23"/>
        <v>0</v>
      </c>
      <c r="G35" s="19">
        <f t="shared" si="24"/>
        <v>0</v>
      </c>
      <c r="H35" s="19">
        <f t="shared" si="25"/>
        <v>0</v>
      </c>
      <c r="I35" s="19">
        <f t="shared" si="26"/>
        <v>0</v>
      </c>
      <c r="J35" s="19">
        <f t="shared" si="27"/>
        <v>0</v>
      </c>
      <c r="K35" s="19">
        <f t="shared" si="28"/>
        <v>0</v>
      </c>
      <c r="L35" s="19">
        <f t="shared" si="29"/>
        <v>0</v>
      </c>
      <c r="M35" s="19">
        <f t="shared" si="30"/>
        <v>2805.3733655125093</v>
      </c>
      <c r="N35" s="19">
        <f t="shared" si="31"/>
        <v>2805.3733655125093</v>
      </c>
      <c r="O35" s="14">
        <f t="shared" si="1"/>
        <v>5610.746731025019</v>
      </c>
    </row>
    <row r="36" spans="1:36" ht="11.25">
      <c r="A36" s="24" t="s">
        <v>142</v>
      </c>
      <c r="B36" s="11" t="s">
        <v>213</v>
      </c>
      <c r="C36" s="19">
        <f t="shared" si="32"/>
        <v>0</v>
      </c>
      <c r="D36" s="19">
        <f t="shared" si="21"/>
        <v>0</v>
      </c>
      <c r="E36" s="19">
        <f t="shared" si="22"/>
        <v>0</v>
      </c>
      <c r="F36" s="19">
        <f t="shared" si="23"/>
        <v>0</v>
      </c>
      <c r="G36" s="19">
        <f t="shared" si="24"/>
        <v>0</v>
      </c>
      <c r="H36" s="19">
        <f t="shared" si="25"/>
        <v>0</v>
      </c>
      <c r="I36" s="19">
        <f t="shared" si="26"/>
        <v>0</v>
      </c>
      <c r="J36" s="19">
        <f t="shared" si="27"/>
        <v>0</v>
      </c>
      <c r="K36" s="19">
        <f t="shared" si="28"/>
        <v>0</v>
      </c>
      <c r="L36" s="19">
        <f t="shared" si="29"/>
        <v>0</v>
      </c>
      <c r="M36" s="19">
        <f t="shared" si="30"/>
        <v>0</v>
      </c>
      <c r="N36" s="19">
        <f t="shared" si="31"/>
        <v>0</v>
      </c>
      <c r="O36" s="14">
        <f t="shared" si="1"/>
        <v>0</v>
      </c>
      <c r="U36" s="72" t="s">
        <v>256</v>
      </c>
      <c r="V36" s="9" t="s">
        <v>257</v>
      </c>
      <c r="W36" s="11" t="s">
        <v>195</v>
      </c>
      <c r="Y36" s="52">
        <v>7500</v>
      </c>
      <c r="Z36" s="52">
        <v>7500</v>
      </c>
      <c r="AA36" s="52">
        <v>7500</v>
      </c>
      <c r="AB36" s="52">
        <v>7500</v>
      </c>
      <c r="AC36" s="76">
        <v>5805</v>
      </c>
      <c r="AD36" s="77"/>
      <c r="AE36" s="77"/>
      <c r="AF36" s="77"/>
      <c r="AG36" s="77"/>
      <c r="AH36" s="77"/>
      <c r="AI36" s="77"/>
      <c r="AJ36" s="77"/>
    </row>
    <row r="37" spans="1:36" ht="11.25">
      <c r="A37" s="24" t="s">
        <v>143</v>
      </c>
      <c r="B37" s="11" t="s">
        <v>214</v>
      </c>
      <c r="C37" s="19">
        <f aca="true" t="shared" si="35" ref="C37:N37">V91*C$148</f>
        <v>0</v>
      </c>
      <c r="D37" s="19">
        <f t="shared" si="35"/>
        <v>0</v>
      </c>
      <c r="E37" s="19">
        <f t="shared" si="35"/>
        <v>0</v>
      </c>
      <c r="F37" s="19">
        <f t="shared" si="35"/>
        <v>0</v>
      </c>
      <c r="G37" s="19">
        <f t="shared" si="35"/>
        <v>0</v>
      </c>
      <c r="H37" s="19">
        <f t="shared" si="35"/>
        <v>689.0390722311427</v>
      </c>
      <c r="I37" s="19">
        <f t="shared" si="35"/>
        <v>3918.4667696253323</v>
      </c>
      <c r="J37" s="19">
        <f t="shared" si="35"/>
        <v>728.7080359610212</v>
      </c>
      <c r="K37" s="19">
        <f t="shared" si="35"/>
        <v>0</v>
      </c>
      <c r="L37" s="19">
        <f t="shared" si="35"/>
        <v>590.6049190552651</v>
      </c>
      <c r="M37" s="19">
        <f t="shared" si="35"/>
        <v>0</v>
      </c>
      <c r="N37" s="19">
        <f t="shared" si="35"/>
        <v>0</v>
      </c>
      <c r="O37" s="14">
        <f t="shared" si="1"/>
        <v>5926.818796872761</v>
      </c>
      <c r="U37" s="73" t="s">
        <v>258</v>
      </c>
      <c r="V37" s="9" t="s">
        <v>257</v>
      </c>
      <c r="W37" s="11" t="s">
        <v>195</v>
      </c>
      <c r="Y37" s="77"/>
      <c r="Z37" s="77"/>
      <c r="AA37" s="77"/>
      <c r="AB37" s="77"/>
      <c r="AC37" s="76">
        <v>1700</v>
      </c>
      <c r="AD37" s="78">
        <v>4500</v>
      </c>
      <c r="AE37" s="77"/>
      <c r="AF37" s="77"/>
      <c r="AG37" s="77"/>
      <c r="AH37" s="77"/>
      <c r="AI37" s="77"/>
      <c r="AJ37" s="77"/>
    </row>
    <row r="38" spans="1:36" ht="11.25">
      <c r="A38" s="24" t="s">
        <v>144</v>
      </c>
      <c r="B38" s="11" t="s">
        <v>145</v>
      </c>
      <c r="C38" s="19">
        <f aca="true" t="shared" si="36" ref="C38:C50">AI92*C$148+AW92</f>
        <v>0</v>
      </c>
      <c r="D38" s="19">
        <f aca="true" t="shared" si="37" ref="D38:D50">AJ92*D$148+AX92</f>
        <v>0</v>
      </c>
      <c r="E38" s="19">
        <f aca="true" t="shared" si="38" ref="E38:E50">AK92*E$148+AY92</f>
        <v>0</v>
      </c>
      <c r="F38" s="19">
        <f aca="true" t="shared" si="39" ref="F38:F50">AL92*F$148+AZ92</f>
        <v>0</v>
      </c>
      <c r="G38" s="19">
        <f aca="true" t="shared" si="40" ref="G38:G50">AM92*G$148+BA92</f>
        <v>0</v>
      </c>
      <c r="H38" s="19">
        <f aca="true" t="shared" si="41" ref="H38:H50">AN92*H$148+BB92</f>
        <v>0</v>
      </c>
      <c r="I38" s="19">
        <f aca="true" t="shared" si="42" ref="I38:I50">AO92*I$148+BC92</f>
        <v>0</v>
      </c>
      <c r="J38" s="19">
        <f aca="true" t="shared" si="43" ref="J38:J50">AP92*J$148+BD92</f>
        <v>0</v>
      </c>
      <c r="K38" s="19">
        <f aca="true" t="shared" si="44" ref="K38:K50">AQ92*K$148+BE92</f>
        <v>0</v>
      </c>
      <c r="L38" s="19">
        <f aca="true" t="shared" si="45" ref="L38:L50">AR92*L$148+BF92</f>
        <v>0</v>
      </c>
      <c r="M38" s="19">
        <f aca="true" t="shared" si="46" ref="M38:M50">AS92*M$148+BG92</f>
        <v>0</v>
      </c>
      <c r="N38" s="19">
        <f aca="true" t="shared" si="47" ref="N38:N50">AT92*N$148+BH92</f>
        <v>0</v>
      </c>
      <c r="O38" s="14">
        <f aca="true" t="shared" si="48" ref="O38:O63">SUM(C38:N38)</f>
        <v>0</v>
      </c>
      <c r="U38" s="74" t="s">
        <v>259</v>
      </c>
      <c r="V38" s="9" t="s">
        <v>257</v>
      </c>
      <c r="W38" s="11" t="s">
        <v>197</v>
      </c>
      <c r="Y38" s="52">
        <v>8000</v>
      </c>
      <c r="Z38" s="52">
        <v>8000</v>
      </c>
      <c r="AA38" s="52">
        <v>8000</v>
      </c>
      <c r="AB38" s="52">
        <v>8000</v>
      </c>
      <c r="AC38" s="52">
        <v>8000</v>
      </c>
      <c r="AD38" s="52">
        <v>8000</v>
      </c>
      <c r="AE38" s="52">
        <v>8000</v>
      </c>
      <c r="AF38" s="52">
        <v>8000</v>
      </c>
      <c r="AG38" s="52">
        <v>8000</v>
      </c>
      <c r="AH38" s="52">
        <v>8000</v>
      </c>
      <c r="AI38" s="52">
        <v>8000</v>
      </c>
      <c r="AJ38" s="52">
        <v>8000</v>
      </c>
    </row>
    <row r="39" spans="1:36" ht="11.25">
      <c r="A39" s="24" t="s">
        <v>146</v>
      </c>
      <c r="B39" s="11" t="s">
        <v>37</v>
      </c>
      <c r="C39" s="19">
        <f t="shared" si="36"/>
        <v>0</v>
      </c>
      <c r="D39" s="19">
        <f t="shared" si="37"/>
        <v>0</v>
      </c>
      <c r="E39" s="19">
        <f t="shared" si="38"/>
        <v>0</v>
      </c>
      <c r="F39" s="19">
        <f t="shared" si="39"/>
        <v>0</v>
      </c>
      <c r="G39" s="19">
        <f t="shared" si="40"/>
        <v>0</v>
      </c>
      <c r="H39" s="19">
        <f t="shared" si="41"/>
        <v>0</v>
      </c>
      <c r="I39" s="19">
        <f t="shared" si="42"/>
        <v>0</v>
      </c>
      <c r="J39" s="19">
        <f t="shared" si="43"/>
        <v>0</v>
      </c>
      <c r="K39" s="19">
        <f t="shared" si="44"/>
        <v>0</v>
      </c>
      <c r="L39" s="19">
        <f t="shared" si="45"/>
        <v>0</v>
      </c>
      <c r="M39" s="19">
        <f t="shared" si="46"/>
        <v>0</v>
      </c>
      <c r="N39" s="19">
        <f t="shared" si="47"/>
        <v>0</v>
      </c>
      <c r="O39" s="14">
        <f t="shared" si="48"/>
        <v>0</v>
      </c>
      <c r="U39" s="75" t="s">
        <v>260</v>
      </c>
      <c r="V39" s="9" t="s">
        <v>257</v>
      </c>
      <c r="W39" s="11" t="s">
        <v>195</v>
      </c>
      <c r="Y39" s="79"/>
      <c r="Z39" s="79"/>
      <c r="AA39" s="79"/>
      <c r="AB39" s="79"/>
      <c r="AC39" s="79"/>
      <c r="AD39" s="78">
        <v>1500</v>
      </c>
      <c r="AE39" s="52">
        <v>7500</v>
      </c>
      <c r="AF39" s="52">
        <v>7500</v>
      </c>
      <c r="AG39" s="52">
        <v>7500</v>
      </c>
      <c r="AH39" s="52">
        <v>7500</v>
      </c>
      <c r="AI39" s="52">
        <v>7500</v>
      </c>
      <c r="AJ39" s="52">
        <v>7500</v>
      </c>
    </row>
    <row r="40" spans="1:15" ht="11.25">
      <c r="A40" s="24" t="s">
        <v>147</v>
      </c>
      <c r="B40" s="11" t="s">
        <v>148</v>
      </c>
      <c r="C40" s="19">
        <f t="shared" si="36"/>
        <v>0</v>
      </c>
      <c r="D40" s="19">
        <f t="shared" si="37"/>
        <v>0</v>
      </c>
      <c r="E40" s="19">
        <f t="shared" si="38"/>
        <v>0</v>
      </c>
      <c r="F40" s="19">
        <f t="shared" si="39"/>
        <v>0</v>
      </c>
      <c r="G40" s="19">
        <f t="shared" si="40"/>
        <v>0</v>
      </c>
      <c r="H40" s="19">
        <f t="shared" si="41"/>
        <v>0</v>
      </c>
      <c r="I40" s="19">
        <f t="shared" si="42"/>
        <v>0</v>
      </c>
      <c r="J40" s="19">
        <f t="shared" si="43"/>
        <v>0</v>
      </c>
      <c r="K40" s="19">
        <f t="shared" si="44"/>
        <v>0</v>
      </c>
      <c r="L40" s="19">
        <f t="shared" si="45"/>
        <v>0</v>
      </c>
      <c r="M40" s="19">
        <f t="shared" si="46"/>
        <v>0</v>
      </c>
      <c r="N40" s="19">
        <f t="shared" si="47"/>
        <v>0</v>
      </c>
      <c r="O40" s="14">
        <f t="shared" si="48"/>
        <v>0</v>
      </c>
    </row>
    <row r="41" spans="1:15" ht="11.25">
      <c r="A41" s="24" t="s">
        <v>149</v>
      </c>
      <c r="B41" s="11" t="s">
        <v>215</v>
      </c>
      <c r="C41" s="19">
        <f t="shared" si="36"/>
        <v>0</v>
      </c>
      <c r="D41" s="19">
        <f t="shared" si="37"/>
        <v>0</v>
      </c>
      <c r="E41" s="19">
        <f t="shared" si="38"/>
        <v>0</v>
      </c>
      <c r="F41" s="19">
        <f t="shared" si="39"/>
        <v>0</v>
      </c>
      <c r="G41" s="19">
        <f t="shared" si="40"/>
        <v>0</v>
      </c>
      <c r="H41" s="19">
        <f t="shared" si="41"/>
        <v>0</v>
      </c>
      <c r="I41" s="19">
        <f t="shared" si="42"/>
        <v>0</v>
      </c>
      <c r="J41" s="19">
        <f t="shared" si="43"/>
        <v>0</v>
      </c>
      <c r="K41" s="19">
        <f t="shared" si="44"/>
        <v>0</v>
      </c>
      <c r="L41" s="19">
        <f t="shared" si="45"/>
        <v>0</v>
      </c>
      <c r="M41" s="19">
        <f t="shared" si="46"/>
        <v>0</v>
      </c>
      <c r="N41" s="19">
        <f t="shared" si="47"/>
        <v>0</v>
      </c>
      <c r="O41" s="14">
        <f t="shared" si="48"/>
        <v>0</v>
      </c>
    </row>
    <row r="42" spans="1:15" ht="11.25">
      <c r="A42" s="24" t="s">
        <v>151</v>
      </c>
      <c r="B42" s="11" t="s">
        <v>152</v>
      </c>
      <c r="C42" s="19">
        <f t="shared" si="36"/>
        <v>0</v>
      </c>
      <c r="D42" s="19">
        <f t="shared" si="37"/>
        <v>0</v>
      </c>
      <c r="E42" s="19">
        <f t="shared" si="38"/>
        <v>0</v>
      </c>
      <c r="F42" s="19">
        <f t="shared" si="39"/>
        <v>0</v>
      </c>
      <c r="G42" s="19">
        <f t="shared" si="40"/>
        <v>0</v>
      </c>
      <c r="H42" s="19">
        <f t="shared" si="41"/>
        <v>0</v>
      </c>
      <c r="I42" s="19">
        <f t="shared" si="42"/>
        <v>0</v>
      </c>
      <c r="J42" s="19">
        <f t="shared" si="43"/>
        <v>0</v>
      </c>
      <c r="K42" s="19">
        <f t="shared" si="44"/>
        <v>0</v>
      </c>
      <c r="L42" s="19">
        <f t="shared" si="45"/>
        <v>0</v>
      </c>
      <c r="M42" s="19">
        <f t="shared" si="46"/>
        <v>0</v>
      </c>
      <c r="N42" s="19">
        <f t="shared" si="47"/>
        <v>0</v>
      </c>
      <c r="O42" s="14">
        <f t="shared" si="48"/>
        <v>0</v>
      </c>
    </row>
    <row r="43" spans="1:15" ht="11.25">
      <c r="A43" s="24" t="s">
        <v>153</v>
      </c>
      <c r="B43" s="11" t="s">
        <v>154</v>
      </c>
      <c r="C43" s="19">
        <f t="shared" si="36"/>
        <v>0</v>
      </c>
      <c r="D43" s="19">
        <f t="shared" si="37"/>
        <v>0</v>
      </c>
      <c r="E43" s="19">
        <f t="shared" si="38"/>
        <v>0</v>
      </c>
      <c r="F43" s="19">
        <f t="shared" si="39"/>
        <v>0</v>
      </c>
      <c r="G43" s="19">
        <f t="shared" si="40"/>
        <v>0</v>
      </c>
      <c r="H43" s="19">
        <f t="shared" si="41"/>
        <v>0</v>
      </c>
      <c r="I43" s="19">
        <f t="shared" si="42"/>
        <v>0</v>
      </c>
      <c r="J43" s="19">
        <f t="shared" si="43"/>
        <v>0</v>
      </c>
      <c r="K43" s="19">
        <f t="shared" si="44"/>
        <v>0</v>
      </c>
      <c r="L43" s="19">
        <f t="shared" si="45"/>
        <v>0</v>
      </c>
      <c r="M43" s="19">
        <f t="shared" si="46"/>
        <v>0</v>
      </c>
      <c r="N43" s="19">
        <f t="shared" si="47"/>
        <v>0</v>
      </c>
      <c r="O43" s="14">
        <f t="shared" si="48"/>
        <v>0</v>
      </c>
    </row>
    <row r="44" spans="1:15" ht="12" customHeight="1">
      <c r="A44" s="24" t="s">
        <v>155</v>
      </c>
      <c r="B44" s="11" t="s">
        <v>156</v>
      </c>
      <c r="C44" s="19">
        <f t="shared" si="36"/>
        <v>0</v>
      </c>
      <c r="D44" s="19">
        <f t="shared" si="37"/>
        <v>0</v>
      </c>
      <c r="E44" s="19">
        <f t="shared" si="38"/>
        <v>0</v>
      </c>
      <c r="F44" s="19">
        <f t="shared" si="39"/>
        <v>0</v>
      </c>
      <c r="G44" s="19">
        <f t="shared" si="40"/>
        <v>0</v>
      </c>
      <c r="H44" s="19">
        <f t="shared" si="41"/>
        <v>0</v>
      </c>
      <c r="I44" s="19">
        <f t="shared" si="42"/>
        <v>0</v>
      </c>
      <c r="J44" s="19">
        <f t="shared" si="43"/>
        <v>0</v>
      </c>
      <c r="K44" s="19">
        <f t="shared" si="44"/>
        <v>0</v>
      </c>
      <c r="L44" s="19">
        <f t="shared" si="45"/>
        <v>0</v>
      </c>
      <c r="M44" s="19">
        <f t="shared" si="46"/>
        <v>0</v>
      </c>
      <c r="N44" s="19">
        <f t="shared" si="47"/>
        <v>0</v>
      </c>
      <c r="O44" s="14">
        <f t="shared" si="48"/>
        <v>0</v>
      </c>
    </row>
    <row r="45" spans="1:15" ht="11.25">
      <c r="A45" s="24" t="s">
        <v>157</v>
      </c>
      <c r="B45" s="11" t="s">
        <v>158</v>
      </c>
      <c r="C45" s="19">
        <f t="shared" si="36"/>
        <v>0</v>
      </c>
      <c r="D45" s="19">
        <f t="shared" si="37"/>
        <v>0</v>
      </c>
      <c r="E45" s="19">
        <f t="shared" si="38"/>
        <v>0</v>
      </c>
      <c r="F45" s="19">
        <f t="shared" si="39"/>
        <v>0</v>
      </c>
      <c r="G45" s="19">
        <f t="shared" si="40"/>
        <v>0</v>
      </c>
      <c r="H45" s="19">
        <f t="shared" si="41"/>
        <v>0</v>
      </c>
      <c r="I45" s="19">
        <f t="shared" si="42"/>
        <v>0</v>
      </c>
      <c r="J45" s="19">
        <f t="shared" si="43"/>
        <v>0</v>
      </c>
      <c r="K45" s="19">
        <f t="shared" si="44"/>
        <v>0</v>
      </c>
      <c r="L45" s="19">
        <f t="shared" si="45"/>
        <v>0</v>
      </c>
      <c r="M45" s="19">
        <f t="shared" si="46"/>
        <v>0</v>
      </c>
      <c r="N45" s="19">
        <f t="shared" si="47"/>
        <v>0</v>
      </c>
      <c r="O45" s="14">
        <f t="shared" si="48"/>
        <v>0</v>
      </c>
    </row>
    <row r="46" spans="1:15" ht="11.25">
      <c r="A46" s="24" t="s">
        <v>159</v>
      </c>
      <c r="B46" s="11" t="s">
        <v>160</v>
      </c>
      <c r="C46" s="19">
        <f t="shared" si="36"/>
        <v>0</v>
      </c>
      <c r="D46" s="19">
        <f t="shared" si="37"/>
        <v>0</v>
      </c>
      <c r="E46" s="19">
        <f t="shared" si="38"/>
        <v>0</v>
      </c>
      <c r="F46" s="19">
        <f t="shared" si="39"/>
        <v>0</v>
      </c>
      <c r="G46" s="19">
        <f t="shared" si="40"/>
        <v>0</v>
      </c>
      <c r="H46" s="19">
        <f t="shared" si="41"/>
        <v>0</v>
      </c>
      <c r="I46" s="19">
        <f t="shared" si="42"/>
        <v>0</v>
      </c>
      <c r="J46" s="19">
        <f t="shared" si="43"/>
        <v>0</v>
      </c>
      <c r="K46" s="19">
        <f t="shared" si="44"/>
        <v>0</v>
      </c>
      <c r="L46" s="19">
        <f t="shared" si="45"/>
        <v>0</v>
      </c>
      <c r="M46" s="19">
        <f t="shared" si="46"/>
        <v>0</v>
      </c>
      <c r="N46" s="19">
        <f t="shared" si="47"/>
        <v>0</v>
      </c>
      <c r="O46" s="14">
        <f t="shared" si="48"/>
        <v>0</v>
      </c>
    </row>
    <row r="47" spans="1:15" ht="11.25">
      <c r="A47" s="24" t="s">
        <v>161</v>
      </c>
      <c r="B47" s="11" t="s">
        <v>216</v>
      </c>
      <c r="C47" s="19">
        <f t="shared" si="36"/>
        <v>0</v>
      </c>
      <c r="D47" s="19">
        <f t="shared" si="37"/>
        <v>0</v>
      </c>
      <c r="E47" s="19">
        <f t="shared" si="38"/>
        <v>0</v>
      </c>
      <c r="F47" s="19">
        <f t="shared" si="39"/>
        <v>0</v>
      </c>
      <c r="G47" s="19">
        <f t="shared" si="40"/>
        <v>0</v>
      </c>
      <c r="H47" s="19">
        <f t="shared" si="41"/>
        <v>0</v>
      </c>
      <c r="I47" s="19">
        <f t="shared" si="42"/>
        <v>0</v>
      </c>
      <c r="J47" s="19">
        <f t="shared" si="43"/>
        <v>0</v>
      </c>
      <c r="K47" s="19">
        <f t="shared" si="44"/>
        <v>0</v>
      </c>
      <c r="L47" s="19">
        <f t="shared" si="45"/>
        <v>0</v>
      </c>
      <c r="M47" s="19">
        <f t="shared" si="46"/>
        <v>0</v>
      </c>
      <c r="N47" s="19">
        <f t="shared" si="47"/>
        <v>0</v>
      </c>
      <c r="O47" s="14">
        <f t="shared" si="48"/>
        <v>0</v>
      </c>
    </row>
    <row r="48" spans="1:15" ht="11.25">
      <c r="A48" s="24" t="s">
        <v>162</v>
      </c>
      <c r="B48" s="11" t="s">
        <v>217</v>
      </c>
      <c r="C48" s="19">
        <f t="shared" si="36"/>
        <v>0</v>
      </c>
      <c r="D48" s="19">
        <f t="shared" si="37"/>
        <v>0</v>
      </c>
      <c r="E48" s="19">
        <f t="shared" si="38"/>
        <v>0</v>
      </c>
      <c r="F48" s="19">
        <f t="shared" si="39"/>
        <v>0</v>
      </c>
      <c r="G48" s="19">
        <f t="shared" si="40"/>
        <v>0</v>
      </c>
      <c r="H48" s="19">
        <f t="shared" si="41"/>
        <v>0</v>
      </c>
      <c r="I48" s="19">
        <f t="shared" si="42"/>
        <v>1476.5122976381629</v>
      </c>
      <c r="J48" s="19">
        <f t="shared" si="43"/>
        <v>0</v>
      </c>
      <c r="K48" s="19">
        <f t="shared" si="44"/>
        <v>0</v>
      </c>
      <c r="L48" s="19">
        <f t="shared" si="45"/>
        <v>0</v>
      </c>
      <c r="M48" s="19">
        <f t="shared" si="46"/>
        <v>0</v>
      </c>
      <c r="N48" s="19">
        <f t="shared" si="47"/>
        <v>0</v>
      </c>
      <c r="O48" s="14">
        <f t="shared" si="48"/>
        <v>1476.5122976381629</v>
      </c>
    </row>
    <row r="49" spans="1:15" ht="11.25">
      <c r="A49" s="24" t="s">
        <v>163</v>
      </c>
      <c r="B49" s="11" t="s">
        <v>164</v>
      </c>
      <c r="C49" s="19">
        <f t="shared" si="36"/>
        <v>212.21493462050037</v>
      </c>
      <c r="D49" s="19">
        <f t="shared" si="37"/>
        <v>124.61763792066094</v>
      </c>
      <c r="E49" s="19">
        <f t="shared" si="38"/>
        <v>474.6134204554014</v>
      </c>
      <c r="F49" s="19">
        <f t="shared" si="39"/>
        <v>160.12480565426347</v>
      </c>
      <c r="G49" s="19">
        <f t="shared" si="40"/>
        <v>254.74758841917102</v>
      </c>
      <c r="H49" s="19">
        <f t="shared" si="41"/>
        <v>286.4433857418036</v>
      </c>
      <c r="I49" s="19">
        <f t="shared" si="42"/>
        <v>502.1126153501512</v>
      </c>
      <c r="J49" s="19">
        <f t="shared" si="43"/>
        <v>111.7099674147081</v>
      </c>
      <c r="K49" s="19">
        <f t="shared" si="44"/>
        <v>2512.039589048394</v>
      </c>
      <c r="L49" s="19">
        <f t="shared" si="45"/>
        <v>588.1342218105506</v>
      </c>
      <c r="M49" s="19">
        <f t="shared" si="46"/>
        <v>693.820019050895</v>
      </c>
      <c r="N49" s="19">
        <f t="shared" si="47"/>
        <v>70.18355121440067</v>
      </c>
      <c r="O49" s="14">
        <f t="shared" si="48"/>
        <v>5990.761736700902</v>
      </c>
    </row>
    <row r="50" spans="1:15" ht="11.25">
      <c r="A50" s="24" t="s">
        <v>191</v>
      </c>
      <c r="B50" s="11" t="s">
        <v>218</v>
      </c>
      <c r="C50" s="19">
        <f t="shared" si="36"/>
        <v>0</v>
      </c>
      <c r="D50" s="19">
        <f t="shared" si="37"/>
        <v>0</v>
      </c>
      <c r="E50" s="19">
        <f t="shared" si="38"/>
        <v>0</v>
      </c>
      <c r="F50" s="19">
        <f t="shared" si="39"/>
        <v>0</v>
      </c>
      <c r="G50" s="19">
        <f t="shared" si="40"/>
        <v>0</v>
      </c>
      <c r="H50" s="19">
        <f t="shared" si="41"/>
        <v>0</v>
      </c>
      <c r="I50" s="19">
        <f t="shared" si="42"/>
        <v>0</v>
      </c>
      <c r="J50" s="19">
        <f t="shared" si="43"/>
        <v>0</v>
      </c>
      <c r="K50" s="19">
        <f t="shared" si="44"/>
        <v>0</v>
      </c>
      <c r="L50" s="19">
        <f t="shared" si="45"/>
        <v>0</v>
      </c>
      <c r="M50" s="19">
        <f t="shared" si="46"/>
        <v>4921.707658793875</v>
      </c>
      <c r="N50" s="19">
        <f t="shared" si="47"/>
        <v>0</v>
      </c>
      <c r="O50" s="14">
        <f t="shared" si="48"/>
        <v>4921.707658793875</v>
      </c>
    </row>
    <row r="51" spans="1:15" ht="11.25" hidden="1">
      <c r="A51" s="9"/>
      <c r="B51" s="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4">
        <f t="shared" si="48"/>
        <v>0</v>
      </c>
    </row>
    <row r="52" spans="2:15" ht="11.25" hidden="1">
      <c r="B52" s="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4">
        <f t="shared" si="48"/>
        <v>0</v>
      </c>
    </row>
    <row r="53" spans="2:15" ht="11.25" hidden="1">
      <c r="B53" s="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4">
        <f t="shared" si="48"/>
        <v>0</v>
      </c>
    </row>
    <row r="54" spans="2:33" ht="11.25" hidden="1">
      <c r="B54" s="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4">
        <f t="shared" si="48"/>
        <v>0</v>
      </c>
      <c r="U54" s="7">
        <v>1</v>
      </c>
      <c r="V54" s="49">
        <v>0</v>
      </c>
      <c r="W54" s="49">
        <v>0</v>
      </c>
      <c r="X54" s="49">
        <v>0</v>
      </c>
      <c r="Y54" s="49">
        <v>0</v>
      </c>
      <c r="Z54" s="49">
        <v>0</v>
      </c>
      <c r="AA54" s="49">
        <v>0</v>
      </c>
      <c r="AB54" s="49">
        <v>0</v>
      </c>
      <c r="AC54" s="49">
        <v>0</v>
      </c>
      <c r="AD54" s="49">
        <v>0</v>
      </c>
      <c r="AE54" s="49">
        <v>0</v>
      </c>
      <c r="AF54" s="49">
        <v>0</v>
      </c>
      <c r="AG54" s="49">
        <v>0</v>
      </c>
    </row>
    <row r="55" spans="2:33" ht="11.25" hidden="1">
      <c r="B55" s="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4">
        <f t="shared" si="48"/>
        <v>0</v>
      </c>
      <c r="U55" s="7">
        <v>4</v>
      </c>
      <c r="V55" s="49">
        <v>0</v>
      </c>
      <c r="W55" s="49">
        <v>0</v>
      </c>
      <c r="X55" s="49">
        <v>0</v>
      </c>
      <c r="Y55" s="49">
        <v>0</v>
      </c>
      <c r="Z55" s="49">
        <v>0</v>
      </c>
      <c r="AA55" s="49">
        <v>0</v>
      </c>
      <c r="AB55" s="49">
        <v>0</v>
      </c>
      <c r="AC55" s="49">
        <v>0</v>
      </c>
      <c r="AD55" s="49">
        <v>0</v>
      </c>
      <c r="AE55" s="49">
        <v>0</v>
      </c>
      <c r="AF55" s="49">
        <v>0</v>
      </c>
      <c r="AG55" s="49">
        <v>0</v>
      </c>
    </row>
    <row r="56" spans="2:33" ht="11.25" hidden="1">
      <c r="B56" s="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4">
        <f t="shared" si="48"/>
        <v>0</v>
      </c>
      <c r="U56" s="7">
        <v>10</v>
      </c>
      <c r="V56" s="49">
        <v>0</v>
      </c>
      <c r="W56" s="49">
        <v>0</v>
      </c>
      <c r="X56" s="49">
        <v>0</v>
      </c>
      <c r="Y56" s="49">
        <v>0</v>
      </c>
      <c r="Z56" s="49">
        <v>0</v>
      </c>
      <c r="AA56" s="49">
        <v>0</v>
      </c>
      <c r="AB56" s="49">
        <v>0</v>
      </c>
      <c r="AC56" s="49">
        <v>0</v>
      </c>
      <c r="AD56" s="49">
        <v>0</v>
      </c>
      <c r="AE56" s="49">
        <v>0</v>
      </c>
      <c r="AF56" s="49">
        <v>0</v>
      </c>
      <c r="AG56" s="49">
        <v>0</v>
      </c>
    </row>
    <row r="57" spans="2:33" ht="11.25" hidden="1">
      <c r="B57" s="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4">
        <f t="shared" si="48"/>
        <v>0</v>
      </c>
      <c r="U57" s="7">
        <v>11</v>
      </c>
      <c r="V57" s="49">
        <v>0</v>
      </c>
      <c r="W57" s="49">
        <v>0</v>
      </c>
      <c r="X57" s="49">
        <v>0</v>
      </c>
      <c r="Y57" s="49">
        <v>0</v>
      </c>
      <c r="Z57" s="49">
        <v>2152</v>
      </c>
      <c r="AA57" s="49">
        <v>0</v>
      </c>
      <c r="AB57" s="49">
        <v>1847</v>
      </c>
      <c r="AC57" s="49">
        <v>0</v>
      </c>
      <c r="AD57" s="49">
        <v>8241</v>
      </c>
      <c r="AE57" s="49">
        <v>0</v>
      </c>
      <c r="AF57" s="49">
        <v>0</v>
      </c>
      <c r="AG57" s="49">
        <v>0</v>
      </c>
    </row>
    <row r="58" spans="2:33" ht="11.25" hidden="1">
      <c r="B58" s="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4">
        <f t="shared" si="48"/>
        <v>0</v>
      </c>
      <c r="U58" s="7">
        <v>19</v>
      </c>
      <c r="V58" s="49">
        <v>0</v>
      </c>
      <c r="W58" s="49">
        <v>0</v>
      </c>
      <c r="X58" s="49">
        <v>0</v>
      </c>
      <c r="Y58" s="49">
        <v>0</v>
      </c>
      <c r="Z58" s="49">
        <v>0</v>
      </c>
      <c r="AA58" s="49">
        <v>0</v>
      </c>
      <c r="AB58" s="49">
        <v>0</v>
      </c>
      <c r="AC58" s="49">
        <v>0</v>
      </c>
      <c r="AD58" s="49">
        <v>0</v>
      </c>
      <c r="AE58" s="49">
        <v>0</v>
      </c>
      <c r="AF58" s="49">
        <v>0</v>
      </c>
      <c r="AG58" s="49">
        <v>0</v>
      </c>
    </row>
    <row r="59" spans="2:33" ht="11.25" hidden="1">
      <c r="B59" s="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4">
        <f t="shared" si="48"/>
        <v>0</v>
      </c>
      <c r="U59" s="7">
        <v>0</v>
      </c>
      <c r="V59" s="49">
        <v>0</v>
      </c>
      <c r="W59" s="49">
        <v>0</v>
      </c>
      <c r="X59" s="49">
        <v>0</v>
      </c>
      <c r="Y59" s="49">
        <v>0</v>
      </c>
      <c r="Z59" s="49">
        <v>0</v>
      </c>
      <c r="AA59" s="49">
        <v>0</v>
      </c>
      <c r="AB59" s="49">
        <v>0</v>
      </c>
      <c r="AC59" s="49">
        <v>0</v>
      </c>
      <c r="AD59" s="49">
        <v>0</v>
      </c>
      <c r="AE59" s="49">
        <v>0</v>
      </c>
      <c r="AF59" s="49">
        <v>0</v>
      </c>
      <c r="AG59" s="49">
        <v>0</v>
      </c>
    </row>
    <row r="60" spans="2:33" ht="11.25" hidden="1">
      <c r="B60" s="18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>
        <f t="shared" si="48"/>
        <v>0</v>
      </c>
      <c r="U60" s="10">
        <v>20</v>
      </c>
      <c r="V60" s="49">
        <v>0</v>
      </c>
      <c r="W60" s="49">
        <v>0</v>
      </c>
      <c r="X60" s="49">
        <v>0</v>
      </c>
      <c r="Y60" s="49">
        <v>0</v>
      </c>
      <c r="Z60" s="49">
        <v>0</v>
      </c>
      <c r="AA60" s="49">
        <v>0</v>
      </c>
      <c r="AB60" s="49">
        <v>0</v>
      </c>
      <c r="AC60" s="49">
        <v>0</v>
      </c>
      <c r="AD60" s="49">
        <v>0</v>
      </c>
      <c r="AE60" s="49">
        <v>0</v>
      </c>
      <c r="AF60" s="49">
        <v>0</v>
      </c>
      <c r="AG60" s="49">
        <v>0</v>
      </c>
    </row>
    <row r="61" spans="2:60" ht="11.25" hidden="1">
      <c r="B61" s="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4">
        <f t="shared" si="48"/>
        <v>0</v>
      </c>
      <c r="U61" s="10" t="s">
        <v>179</v>
      </c>
      <c r="V61" s="49">
        <v>37000</v>
      </c>
      <c r="W61" s="49">
        <v>45000</v>
      </c>
      <c r="X61" s="49">
        <v>35000</v>
      </c>
      <c r="Y61" s="49">
        <v>35000</v>
      </c>
      <c r="Z61" s="49">
        <v>124536.21</v>
      </c>
      <c r="AA61" s="49">
        <v>64580.02</v>
      </c>
      <c r="AB61" s="49">
        <v>35000</v>
      </c>
      <c r="AC61" s="49">
        <v>35000</v>
      </c>
      <c r="AD61" s="49">
        <v>50600</v>
      </c>
      <c r="AE61" s="49">
        <v>41000</v>
      </c>
      <c r="AF61" s="49">
        <v>53000</v>
      </c>
      <c r="AG61" s="49">
        <v>35000</v>
      </c>
      <c r="AI61" s="49">
        <v>35000</v>
      </c>
      <c r="AJ61" s="49">
        <v>35000</v>
      </c>
      <c r="AK61" s="49">
        <v>35000</v>
      </c>
      <c r="AL61" s="49">
        <v>35000</v>
      </c>
      <c r="AM61" s="49">
        <v>35000</v>
      </c>
      <c r="AN61" s="49">
        <v>35000</v>
      </c>
      <c r="AO61" s="49">
        <v>35000</v>
      </c>
      <c r="AP61" s="49">
        <v>35000</v>
      </c>
      <c r="AQ61" s="49">
        <v>35000</v>
      </c>
      <c r="AR61" s="49">
        <v>35000</v>
      </c>
      <c r="AS61" s="49">
        <v>35000</v>
      </c>
      <c r="AT61" s="49">
        <v>35000</v>
      </c>
      <c r="AW61" s="49">
        <v>0</v>
      </c>
      <c r="AX61" s="49">
        <v>0</v>
      </c>
      <c r="AY61" s="49">
        <v>0</v>
      </c>
      <c r="AZ61" s="49">
        <v>0</v>
      </c>
      <c r="BA61" s="49">
        <v>0</v>
      </c>
      <c r="BB61" s="49">
        <v>0</v>
      </c>
      <c r="BC61" s="49">
        <v>0</v>
      </c>
      <c r="BD61" s="49">
        <v>0</v>
      </c>
      <c r="BE61" s="49">
        <v>0</v>
      </c>
      <c r="BF61" s="49">
        <v>0</v>
      </c>
      <c r="BG61" s="49">
        <v>0</v>
      </c>
      <c r="BH61" s="49">
        <v>0</v>
      </c>
    </row>
    <row r="62" spans="2:60" ht="11.25" hidden="1">
      <c r="B62" s="18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>
        <f t="shared" si="48"/>
        <v>0</v>
      </c>
      <c r="U62" s="10" t="s">
        <v>180</v>
      </c>
      <c r="V62" s="49">
        <v>46500</v>
      </c>
      <c r="W62" s="49">
        <v>46500</v>
      </c>
      <c r="X62" s="49">
        <v>37232</v>
      </c>
      <c r="Y62" s="49">
        <v>20000</v>
      </c>
      <c r="Z62" s="49">
        <v>20000</v>
      </c>
      <c r="AA62" s="49">
        <v>20500</v>
      </c>
      <c r="AB62" s="49">
        <v>20000</v>
      </c>
      <c r="AC62" s="49">
        <v>20000</v>
      </c>
      <c r="AD62" s="49">
        <v>20000</v>
      </c>
      <c r="AE62" s="49">
        <v>20000</v>
      </c>
      <c r="AF62" s="49">
        <v>20000</v>
      </c>
      <c r="AG62" s="49">
        <v>20000</v>
      </c>
      <c r="AI62" s="49">
        <v>46500</v>
      </c>
      <c r="AJ62" s="49">
        <v>46500</v>
      </c>
      <c r="AK62" s="49">
        <v>34532</v>
      </c>
      <c r="AL62" s="49">
        <v>20000</v>
      </c>
      <c r="AM62" s="49">
        <v>20000</v>
      </c>
      <c r="AN62" s="49">
        <v>20000</v>
      </c>
      <c r="AO62" s="49">
        <v>20000</v>
      </c>
      <c r="AP62" s="49">
        <v>20000</v>
      </c>
      <c r="AQ62" s="49">
        <v>20000</v>
      </c>
      <c r="AR62" s="49">
        <v>20000</v>
      </c>
      <c r="AS62" s="49">
        <v>20000</v>
      </c>
      <c r="AT62" s="49">
        <v>20000</v>
      </c>
      <c r="AW62" s="49">
        <v>0</v>
      </c>
      <c r="AX62" s="49">
        <v>0</v>
      </c>
      <c r="AY62" s="49">
        <v>0</v>
      </c>
      <c r="AZ62" s="49">
        <v>0</v>
      </c>
      <c r="BA62" s="49">
        <v>0</v>
      </c>
      <c r="BB62" s="49">
        <v>0</v>
      </c>
      <c r="BC62" s="49">
        <v>0</v>
      </c>
      <c r="BD62" s="49">
        <v>0</v>
      </c>
      <c r="BE62" s="49">
        <v>0</v>
      </c>
      <c r="BF62" s="49">
        <v>0</v>
      </c>
      <c r="BG62" s="49">
        <v>0</v>
      </c>
      <c r="BH62" s="49">
        <v>0</v>
      </c>
    </row>
    <row r="63" spans="2:60" ht="11.25" hidden="1">
      <c r="B63" s="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4">
        <f t="shared" si="48"/>
        <v>0</v>
      </c>
      <c r="U63" s="10" t="s">
        <v>181</v>
      </c>
      <c r="V63" s="49">
        <v>4646.49</v>
      </c>
      <c r="W63" s="49">
        <v>6208.98</v>
      </c>
      <c r="X63" s="49">
        <v>1305</v>
      </c>
      <c r="Y63" s="49">
        <v>19278.27</v>
      </c>
      <c r="Z63" s="49">
        <v>8282.4</v>
      </c>
      <c r="AA63" s="49">
        <v>30355.23</v>
      </c>
      <c r="AB63" s="49">
        <v>33020.58</v>
      </c>
      <c r="AC63" s="49">
        <v>2447.75</v>
      </c>
      <c r="AD63" s="49">
        <v>49312.43</v>
      </c>
      <c r="AE63" s="49">
        <v>20130.45</v>
      </c>
      <c r="AF63" s="49">
        <v>40878.29</v>
      </c>
      <c r="AG63" s="49">
        <v>2859.25</v>
      </c>
      <c r="AI63" s="49">
        <v>4646.49</v>
      </c>
      <c r="AJ63" s="49">
        <v>5818.98</v>
      </c>
      <c r="AK63" s="49">
        <v>430</v>
      </c>
      <c r="AL63" s="49">
        <v>15955.02</v>
      </c>
      <c r="AM63" s="49">
        <v>5027.9</v>
      </c>
      <c r="AN63" s="49">
        <v>19916.02</v>
      </c>
      <c r="AO63" s="49">
        <v>19002.6</v>
      </c>
      <c r="AP63" s="49">
        <v>1887.75</v>
      </c>
      <c r="AQ63" s="49">
        <v>16798.18</v>
      </c>
      <c r="AR63" s="49">
        <v>13446.95</v>
      </c>
      <c r="AS63" s="49">
        <v>17959.89</v>
      </c>
      <c r="AT63" s="49">
        <v>375</v>
      </c>
      <c r="AW63" s="49">
        <v>0</v>
      </c>
      <c r="AX63" s="49">
        <v>0</v>
      </c>
      <c r="AY63" s="49">
        <v>0</v>
      </c>
      <c r="AZ63" s="49">
        <v>0</v>
      </c>
      <c r="BA63" s="49">
        <v>0</v>
      </c>
      <c r="BB63" s="49">
        <v>0</v>
      </c>
      <c r="BC63" s="49">
        <v>0</v>
      </c>
      <c r="BD63" s="49">
        <v>0</v>
      </c>
      <c r="BE63" s="49">
        <v>0</v>
      </c>
      <c r="BF63" s="49">
        <v>0</v>
      </c>
      <c r="BG63" s="49">
        <v>0</v>
      </c>
      <c r="BH63" s="49">
        <v>0</v>
      </c>
    </row>
    <row r="64" spans="2:60" ht="11.25" hidden="1">
      <c r="B64" s="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4"/>
      <c r="U64" s="10" t="s">
        <v>182</v>
      </c>
      <c r="V64" s="49">
        <v>1740</v>
      </c>
      <c r="W64" s="49">
        <v>4720</v>
      </c>
      <c r="X64" s="49">
        <v>13230.14</v>
      </c>
      <c r="Y64" s="49">
        <v>10924</v>
      </c>
      <c r="Z64" s="49">
        <v>16387</v>
      </c>
      <c r="AA64" s="49">
        <v>28281</v>
      </c>
      <c r="AB64" s="49">
        <v>2790</v>
      </c>
      <c r="AC64" s="49">
        <v>22746</v>
      </c>
      <c r="AD64" s="49">
        <v>6560</v>
      </c>
      <c r="AE64" s="49">
        <v>9978</v>
      </c>
      <c r="AF64" s="49">
        <v>44811</v>
      </c>
      <c r="AG64" s="49">
        <v>6992</v>
      </c>
      <c r="AI64" s="49">
        <v>660</v>
      </c>
      <c r="AJ64" s="49">
        <v>2540</v>
      </c>
      <c r="AK64" s="49">
        <v>9663</v>
      </c>
      <c r="AL64" s="49">
        <v>0</v>
      </c>
      <c r="AM64" s="49">
        <v>2395</v>
      </c>
      <c r="AN64" s="49">
        <v>16251</v>
      </c>
      <c r="AO64" s="49">
        <v>2790</v>
      </c>
      <c r="AP64" s="49">
        <v>22746</v>
      </c>
      <c r="AQ64" s="49">
        <v>6560</v>
      </c>
      <c r="AR64" s="49">
        <v>9978</v>
      </c>
      <c r="AS64" s="49">
        <v>0</v>
      </c>
      <c r="AT64" s="49">
        <v>0</v>
      </c>
      <c r="AW64" s="49">
        <v>0</v>
      </c>
      <c r="AX64" s="49">
        <v>0</v>
      </c>
      <c r="AY64" s="49">
        <v>0</v>
      </c>
      <c r="AZ64" s="49">
        <v>0</v>
      </c>
      <c r="BA64" s="49">
        <v>0</v>
      </c>
      <c r="BB64" s="49">
        <v>0</v>
      </c>
      <c r="BC64" s="49">
        <v>0</v>
      </c>
      <c r="BD64" s="49">
        <v>0</v>
      </c>
      <c r="BE64" s="49">
        <v>0</v>
      </c>
      <c r="BF64" s="49">
        <v>0</v>
      </c>
      <c r="BG64" s="49">
        <v>0</v>
      </c>
      <c r="BH64" s="49">
        <v>0</v>
      </c>
    </row>
    <row r="65" spans="2:60" ht="11.25" hidden="1">
      <c r="B65" s="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4"/>
      <c r="U65" s="10" t="s">
        <v>183</v>
      </c>
      <c r="V65" s="49">
        <v>0</v>
      </c>
      <c r="W65" s="49">
        <v>0</v>
      </c>
      <c r="X65" s="49">
        <v>0</v>
      </c>
      <c r="Y65" s="49">
        <v>0</v>
      </c>
      <c r="Z65" s="49">
        <v>5000</v>
      </c>
      <c r="AA65" s="49">
        <v>0</v>
      </c>
      <c r="AB65" s="49">
        <v>196297</v>
      </c>
      <c r="AC65" s="49">
        <v>72515</v>
      </c>
      <c r="AD65" s="49">
        <v>25800</v>
      </c>
      <c r="AE65" s="49">
        <v>102028.1</v>
      </c>
      <c r="AF65" s="49">
        <v>37628.1</v>
      </c>
      <c r="AG65" s="49">
        <v>47000</v>
      </c>
      <c r="AI65" s="49">
        <v>0</v>
      </c>
      <c r="AJ65" s="49">
        <v>0</v>
      </c>
      <c r="AK65" s="49">
        <v>0</v>
      </c>
      <c r="AL65" s="49">
        <v>0</v>
      </c>
      <c r="AM65" s="49">
        <v>0</v>
      </c>
      <c r="AN65" s="49">
        <v>0</v>
      </c>
      <c r="AO65" s="49">
        <v>0</v>
      </c>
      <c r="AP65" s="49">
        <v>0</v>
      </c>
      <c r="AQ65" s="49">
        <v>0</v>
      </c>
      <c r="AR65" s="49">
        <v>0</v>
      </c>
      <c r="AS65" s="49">
        <v>0</v>
      </c>
      <c r="AT65" s="49">
        <v>0</v>
      </c>
      <c r="AW65" s="49">
        <v>0</v>
      </c>
      <c r="AX65" s="49">
        <v>0</v>
      </c>
      <c r="AY65" s="49">
        <v>0</v>
      </c>
      <c r="AZ65" s="49">
        <v>0</v>
      </c>
      <c r="BA65" s="49">
        <v>0</v>
      </c>
      <c r="BB65" s="49">
        <v>0</v>
      </c>
      <c r="BC65" s="49">
        <v>0</v>
      </c>
      <c r="BD65" s="49">
        <v>0</v>
      </c>
      <c r="BE65" s="49">
        <v>25800</v>
      </c>
      <c r="BF65" s="49">
        <v>12000</v>
      </c>
      <c r="BG65" s="49">
        <v>0</v>
      </c>
      <c r="BH65" s="49">
        <v>0</v>
      </c>
    </row>
    <row r="66" spans="2:60" ht="11.25" hidden="1">
      <c r="B66" s="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4"/>
      <c r="U66" s="10" t="s">
        <v>184</v>
      </c>
      <c r="V66" s="49">
        <v>14200</v>
      </c>
      <c r="W66" s="49">
        <v>0</v>
      </c>
      <c r="X66" s="49">
        <v>0</v>
      </c>
      <c r="Y66" s="49">
        <v>0</v>
      </c>
      <c r="Z66" s="49">
        <v>0</v>
      </c>
      <c r="AA66" s="49">
        <v>0</v>
      </c>
      <c r="AB66" s="49">
        <v>0</v>
      </c>
      <c r="AC66" s="49">
        <v>0</v>
      </c>
      <c r="AD66" s="49">
        <v>0</v>
      </c>
      <c r="AE66" s="49">
        <v>0</v>
      </c>
      <c r="AF66" s="49">
        <v>0</v>
      </c>
      <c r="AG66" s="49">
        <v>0</v>
      </c>
      <c r="AI66" s="49">
        <v>0</v>
      </c>
      <c r="AJ66" s="49">
        <v>0</v>
      </c>
      <c r="AK66" s="49">
        <v>0</v>
      </c>
      <c r="AL66" s="49">
        <v>0</v>
      </c>
      <c r="AM66" s="49">
        <v>0</v>
      </c>
      <c r="AN66" s="49">
        <v>0</v>
      </c>
      <c r="AO66" s="49">
        <v>0</v>
      </c>
      <c r="AP66" s="49">
        <v>0</v>
      </c>
      <c r="AQ66" s="49">
        <v>0</v>
      </c>
      <c r="AR66" s="49">
        <v>0</v>
      </c>
      <c r="AS66" s="49">
        <v>0</v>
      </c>
      <c r="AT66" s="49">
        <v>0</v>
      </c>
      <c r="AW66" s="49">
        <v>7100</v>
      </c>
      <c r="AX66" s="49">
        <v>0</v>
      </c>
      <c r="AY66" s="49">
        <v>0</v>
      </c>
      <c r="AZ66" s="49">
        <v>0</v>
      </c>
      <c r="BA66" s="49">
        <v>0</v>
      </c>
      <c r="BB66" s="49">
        <v>0</v>
      </c>
      <c r="BC66" s="49">
        <v>0</v>
      </c>
      <c r="BD66" s="49">
        <v>0</v>
      </c>
      <c r="BE66" s="49">
        <v>0</v>
      </c>
      <c r="BF66" s="49">
        <v>0</v>
      </c>
      <c r="BG66" s="49">
        <v>0</v>
      </c>
      <c r="BH66" s="49">
        <v>0</v>
      </c>
    </row>
    <row r="67" spans="2:60" ht="11.25" hidden="1">
      <c r="B67" s="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4">
        <f aca="true" t="shared" si="49" ref="O67:O84">SUM(C67:N67)</f>
        <v>0</v>
      </c>
      <c r="U67" s="10" t="s">
        <v>185</v>
      </c>
      <c r="V67" s="49">
        <v>5300</v>
      </c>
      <c r="W67" s="49">
        <v>11570</v>
      </c>
      <c r="X67" s="49">
        <v>1500</v>
      </c>
      <c r="Y67" s="49">
        <v>22000</v>
      </c>
      <c r="Z67" s="49">
        <v>3300</v>
      </c>
      <c r="AA67" s="49">
        <v>102850</v>
      </c>
      <c r="AB67" s="49">
        <v>9500</v>
      </c>
      <c r="AC67" s="49">
        <v>500</v>
      </c>
      <c r="AD67" s="49">
        <v>12020</v>
      </c>
      <c r="AE67" s="49">
        <v>2500</v>
      </c>
      <c r="AF67" s="49">
        <v>39479.87</v>
      </c>
      <c r="AG67" s="49">
        <v>60</v>
      </c>
      <c r="AI67" s="49">
        <v>0</v>
      </c>
      <c r="AJ67" s="49">
        <v>0</v>
      </c>
      <c r="AK67" s="49">
        <v>0</v>
      </c>
      <c r="AL67" s="49">
        <v>0</v>
      </c>
      <c r="AM67" s="49">
        <v>0</v>
      </c>
      <c r="AN67" s="49">
        <v>0</v>
      </c>
      <c r="AO67" s="49">
        <v>0</v>
      </c>
      <c r="AP67" s="49">
        <v>0</v>
      </c>
      <c r="AQ67" s="49">
        <v>0</v>
      </c>
      <c r="AR67" s="49">
        <v>0</v>
      </c>
      <c r="AS67" s="49">
        <v>0</v>
      </c>
      <c r="AT67" s="49">
        <v>0</v>
      </c>
      <c r="AW67" s="49">
        <v>2000</v>
      </c>
      <c r="AX67" s="49">
        <v>5000</v>
      </c>
      <c r="AY67" s="49">
        <v>0</v>
      </c>
      <c r="AZ67" s="49">
        <v>0</v>
      </c>
      <c r="BA67" s="49">
        <v>0</v>
      </c>
      <c r="BB67" s="49">
        <v>0</v>
      </c>
      <c r="BC67" s="49">
        <v>0</v>
      </c>
      <c r="BD67" s="49">
        <v>0</v>
      </c>
      <c r="BE67" s="49">
        <v>0</v>
      </c>
      <c r="BF67" s="49">
        <v>0</v>
      </c>
      <c r="BG67" s="49">
        <v>1574.1</v>
      </c>
      <c r="BH67" s="49">
        <v>0</v>
      </c>
    </row>
    <row r="68" spans="2:60" ht="11.25" hidden="1">
      <c r="B68" s="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4">
        <f t="shared" si="49"/>
        <v>0</v>
      </c>
      <c r="U68" s="10" t="s">
        <v>186</v>
      </c>
      <c r="V68" s="49">
        <v>0</v>
      </c>
      <c r="W68" s="49">
        <v>0</v>
      </c>
      <c r="X68" s="49">
        <v>3207</v>
      </c>
      <c r="Y68" s="49">
        <v>0</v>
      </c>
      <c r="Z68" s="49">
        <v>7439</v>
      </c>
      <c r="AA68" s="49">
        <v>2985</v>
      </c>
      <c r="AB68" s="49">
        <v>0</v>
      </c>
      <c r="AC68" s="49">
        <v>0</v>
      </c>
      <c r="AD68" s="49">
        <v>0</v>
      </c>
      <c r="AE68" s="49">
        <v>23475.1</v>
      </c>
      <c r="AF68" s="49">
        <v>3356</v>
      </c>
      <c r="AG68" s="49">
        <v>975</v>
      </c>
      <c r="AI68" s="49">
        <v>0</v>
      </c>
      <c r="AJ68" s="49">
        <v>0</v>
      </c>
      <c r="AK68" s="49">
        <v>0</v>
      </c>
      <c r="AL68" s="49">
        <v>0</v>
      </c>
      <c r="AM68" s="49">
        <v>0</v>
      </c>
      <c r="AN68" s="49">
        <v>0</v>
      </c>
      <c r="AO68" s="49">
        <v>0</v>
      </c>
      <c r="AP68" s="49">
        <v>0</v>
      </c>
      <c r="AQ68" s="49">
        <v>0</v>
      </c>
      <c r="AR68" s="49">
        <v>0</v>
      </c>
      <c r="AS68" s="49">
        <v>0</v>
      </c>
      <c r="AT68" s="49">
        <v>0</v>
      </c>
      <c r="AW68" s="49">
        <v>0</v>
      </c>
      <c r="AX68" s="49">
        <v>0</v>
      </c>
      <c r="AY68" s="49">
        <v>2003</v>
      </c>
      <c r="AZ68" s="49">
        <v>0</v>
      </c>
      <c r="BA68" s="49">
        <v>0</v>
      </c>
      <c r="BB68" s="49">
        <v>0</v>
      </c>
      <c r="BC68" s="49">
        <v>0</v>
      </c>
      <c r="BD68" s="49">
        <v>0</v>
      </c>
      <c r="BE68" s="49">
        <v>0</v>
      </c>
      <c r="BF68" s="49">
        <v>0</v>
      </c>
      <c r="BG68" s="49">
        <v>0</v>
      </c>
      <c r="BH68" s="49">
        <v>0</v>
      </c>
    </row>
    <row r="69" spans="2:60" ht="11.25" hidden="1">
      <c r="B69" s="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4">
        <f t="shared" si="49"/>
        <v>0</v>
      </c>
      <c r="U69" s="10" t="s">
        <v>187</v>
      </c>
      <c r="V69" s="49">
        <v>0</v>
      </c>
      <c r="W69" s="49">
        <v>0</v>
      </c>
      <c r="X69" s="49">
        <v>0</v>
      </c>
      <c r="Y69" s="49">
        <v>0</v>
      </c>
      <c r="Z69" s="49">
        <v>0</v>
      </c>
      <c r="AA69" s="49">
        <v>9000</v>
      </c>
      <c r="AB69" s="49">
        <v>0</v>
      </c>
      <c r="AC69" s="49">
        <v>0</v>
      </c>
      <c r="AD69" s="49">
        <v>0</v>
      </c>
      <c r="AE69" s="49">
        <v>0</v>
      </c>
      <c r="AF69" s="49">
        <v>0</v>
      </c>
      <c r="AG69" s="49">
        <v>0</v>
      </c>
      <c r="AI69" s="49">
        <v>0</v>
      </c>
      <c r="AJ69" s="49">
        <v>0</v>
      </c>
      <c r="AK69" s="49">
        <v>0</v>
      </c>
      <c r="AL69" s="49">
        <v>0</v>
      </c>
      <c r="AM69" s="49">
        <v>0</v>
      </c>
      <c r="AN69" s="49">
        <v>0</v>
      </c>
      <c r="AO69" s="49">
        <v>0</v>
      </c>
      <c r="AP69" s="49">
        <v>0</v>
      </c>
      <c r="AQ69" s="49">
        <v>0</v>
      </c>
      <c r="AR69" s="49">
        <v>0</v>
      </c>
      <c r="AS69" s="49">
        <v>0</v>
      </c>
      <c r="AT69" s="49">
        <v>0</v>
      </c>
      <c r="AW69" s="49">
        <v>0</v>
      </c>
      <c r="AX69" s="49">
        <v>0</v>
      </c>
      <c r="AY69" s="49">
        <v>0</v>
      </c>
      <c r="AZ69" s="49">
        <v>0</v>
      </c>
      <c r="BA69" s="49">
        <v>0</v>
      </c>
      <c r="BB69" s="49">
        <v>0</v>
      </c>
      <c r="BC69" s="49">
        <v>0</v>
      </c>
      <c r="BD69" s="49">
        <v>0</v>
      </c>
      <c r="BE69" s="49">
        <v>0</v>
      </c>
      <c r="BF69" s="49">
        <v>0</v>
      </c>
      <c r="BG69" s="49">
        <v>0</v>
      </c>
      <c r="BH69" s="49">
        <v>0</v>
      </c>
    </row>
    <row r="70" spans="2:60" ht="11.25" hidden="1">
      <c r="B70" s="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4">
        <f t="shared" si="49"/>
        <v>0</v>
      </c>
      <c r="U70" s="10" t="s">
        <v>188</v>
      </c>
      <c r="V70" s="49">
        <v>0</v>
      </c>
      <c r="W70" s="49">
        <v>0</v>
      </c>
      <c r="X70" s="49">
        <v>1000</v>
      </c>
      <c r="Y70" s="49">
        <v>0</v>
      </c>
      <c r="Z70" s="49">
        <v>0</v>
      </c>
      <c r="AA70" s="49">
        <v>10000</v>
      </c>
      <c r="AB70" s="49">
        <v>62000</v>
      </c>
      <c r="AC70" s="49">
        <v>51900</v>
      </c>
      <c r="AD70" s="49">
        <v>7281</v>
      </c>
      <c r="AE70" s="49">
        <v>53000</v>
      </c>
      <c r="AF70" s="49">
        <v>0</v>
      </c>
      <c r="AG70" s="49">
        <v>0</v>
      </c>
      <c r="AI70" s="49">
        <v>0</v>
      </c>
      <c r="AJ70" s="49">
        <v>0</v>
      </c>
      <c r="AK70" s="49">
        <v>0</v>
      </c>
      <c r="AL70" s="49">
        <v>0</v>
      </c>
      <c r="AM70" s="49">
        <v>0</v>
      </c>
      <c r="AN70" s="49">
        <v>0</v>
      </c>
      <c r="AO70" s="49">
        <v>0</v>
      </c>
      <c r="AP70" s="49">
        <v>0</v>
      </c>
      <c r="AQ70" s="49">
        <v>0</v>
      </c>
      <c r="AR70" s="49">
        <v>0</v>
      </c>
      <c r="AS70" s="49">
        <v>0</v>
      </c>
      <c r="AT70" s="49">
        <v>0</v>
      </c>
      <c r="AW70" s="49">
        <v>0</v>
      </c>
      <c r="AX70" s="49">
        <v>0</v>
      </c>
      <c r="AY70" s="49">
        <v>0</v>
      </c>
      <c r="AZ70" s="49">
        <v>0</v>
      </c>
      <c r="BA70" s="49">
        <v>0</v>
      </c>
      <c r="BB70" s="49">
        <v>0</v>
      </c>
      <c r="BC70" s="49">
        <v>0</v>
      </c>
      <c r="BD70" s="49">
        <v>0</v>
      </c>
      <c r="BE70" s="49">
        <v>0</v>
      </c>
      <c r="BF70" s="49">
        <v>2000</v>
      </c>
      <c r="BG70" s="49">
        <v>0</v>
      </c>
      <c r="BH70" s="49">
        <v>0</v>
      </c>
    </row>
    <row r="71" spans="2:60" ht="11.25" hidden="1">
      <c r="B71" s="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4">
        <f t="shared" si="49"/>
        <v>0</v>
      </c>
      <c r="U71" s="10" t="s">
        <v>189</v>
      </c>
      <c r="V71" s="49">
        <v>0</v>
      </c>
      <c r="W71" s="49">
        <v>0</v>
      </c>
      <c r="X71" s="49">
        <v>2500</v>
      </c>
      <c r="Y71" s="49">
        <v>0</v>
      </c>
      <c r="Z71" s="49">
        <v>0</v>
      </c>
      <c r="AA71" s="49">
        <v>0</v>
      </c>
      <c r="AB71" s="49">
        <v>0</v>
      </c>
      <c r="AC71" s="49">
        <v>0</v>
      </c>
      <c r="AD71" s="49">
        <v>0</v>
      </c>
      <c r="AE71" s="49">
        <v>0</v>
      </c>
      <c r="AF71" s="49">
        <v>0</v>
      </c>
      <c r="AG71" s="49">
        <v>0</v>
      </c>
      <c r="AI71" s="49">
        <v>0</v>
      </c>
      <c r="AJ71" s="49">
        <v>0</v>
      </c>
      <c r="AK71" s="49">
        <v>0</v>
      </c>
      <c r="AL71" s="49">
        <v>0</v>
      </c>
      <c r="AM71" s="49">
        <v>0</v>
      </c>
      <c r="AN71" s="49">
        <v>0</v>
      </c>
      <c r="AO71" s="49">
        <v>0</v>
      </c>
      <c r="AP71" s="49">
        <v>0</v>
      </c>
      <c r="AQ71" s="49">
        <v>0</v>
      </c>
      <c r="AR71" s="49">
        <v>0</v>
      </c>
      <c r="AS71" s="49">
        <v>0</v>
      </c>
      <c r="AT71" s="49">
        <v>0</v>
      </c>
      <c r="AW71" s="49">
        <v>0</v>
      </c>
      <c r="AX71" s="49">
        <v>0</v>
      </c>
      <c r="AY71" s="49">
        <v>0</v>
      </c>
      <c r="AZ71" s="49">
        <v>0</v>
      </c>
      <c r="BA71" s="49">
        <v>0</v>
      </c>
      <c r="BB71" s="49">
        <v>0</v>
      </c>
      <c r="BC71" s="49">
        <v>0</v>
      </c>
      <c r="BD71" s="49">
        <v>0</v>
      </c>
      <c r="BE71" s="49">
        <v>0</v>
      </c>
      <c r="BF71" s="49">
        <v>0</v>
      </c>
      <c r="BG71" s="49">
        <v>0</v>
      </c>
      <c r="BH71" s="49">
        <v>0</v>
      </c>
    </row>
    <row r="72" spans="2:60" ht="11.25" hidden="1">
      <c r="B72" s="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4">
        <f t="shared" si="49"/>
        <v>0</v>
      </c>
      <c r="U72" s="10" t="s">
        <v>190</v>
      </c>
      <c r="V72" s="49">
        <v>0</v>
      </c>
      <c r="W72" s="49">
        <v>0</v>
      </c>
      <c r="X72" s="49">
        <v>0</v>
      </c>
      <c r="Y72" s="49">
        <v>0</v>
      </c>
      <c r="Z72" s="49">
        <v>0</v>
      </c>
      <c r="AA72" s="49">
        <v>5000</v>
      </c>
      <c r="AB72" s="49">
        <v>2500</v>
      </c>
      <c r="AC72" s="49">
        <v>31950</v>
      </c>
      <c r="AD72" s="49">
        <v>4753</v>
      </c>
      <c r="AE72" s="49">
        <v>275244</v>
      </c>
      <c r="AF72" s="49">
        <v>810</v>
      </c>
      <c r="AG72" s="49">
        <v>0</v>
      </c>
      <c r="AI72" s="49">
        <v>0</v>
      </c>
      <c r="AJ72" s="49">
        <v>0</v>
      </c>
      <c r="AK72" s="49">
        <v>0</v>
      </c>
      <c r="AL72" s="49">
        <v>0</v>
      </c>
      <c r="AM72" s="49">
        <v>0</v>
      </c>
      <c r="AN72" s="49">
        <v>0</v>
      </c>
      <c r="AO72" s="49">
        <v>0</v>
      </c>
      <c r="AP72" s="49">
        <v>0</v>
      </c>
      <c r="AQ72" s="49">
        <v>0</v>
      </c>
      <c r="AR72" s="49">
        <v>0</v>
      </c>
      <c r="AS72" s="49">
        <v>0</v>
      </c>
      <c r="AT72" s="49">
        <v>0</v>
      </c>
      <c r="AW72" s="49">
        <v>0</v>
      </c>
      <c r="AX72" s="49">
        <v>0</v>
      </c>
      <c r="AY72" s="49">
        <v>0</v>
      </c>
      <c r="AZ72" s="49">
        <v>0</v>
      </c>
      <c r="BA72" s="49">
        <v>0</v>
      </c>
      <c r="BB72" s="49">
        <v>0</v>
      </c>
      <c r="BC72" s="49">
        <v>0</v>
      </c>
      <c r="BD72" s="49">
        <v>0</v>
      </c>
      <c r="BE72" s="49">
        <v>4753</v>
      </c>
      <c r="BF72" s="49">
        <v>0</v>
      </c>
      <c r="BG72" s="49">
        <v>0</v>
      </c>
      <c r="BH72" s="49">
        <v>0</v>
      </c>
    </row>
    <row r="73" spans="2:60" ht="11.25" hidden="1">
      <c r="B73" s="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4">
        <f t="shared" si="49"/>
        <v>0</v>
      </c>
      <c r="U73" s="10">
        <v>23</v>
      </c>
      <c r="V73" s="49">
        <v>0</v>
      </c>
      <c r="W73" s="49">
        <v>0</v>
      </c>
      <c r="X73" s="49">
        <v>0</v>
      </c>
      <c r="Y73" s="49">
        <v>0</v>
      </c>
      <c r="Z73" s="49">
        <v>0</v>
      </c>
      <c r="AA73" s="49">
        <v>0</v>
      </c>
      <c r="AB73" s="49">
        <v>0</v>
      </c>
      <c r="AC73" s="49">
        <v>0</v>
      </c>
      <c r="AD73" s="49">
        <v>0</v>
      </c>
      <c r="AE73" s="49">
        <v>0</v>
      </c>
      <c r="AF73" s="49">
        <v>0</v>
      </c>
      <c r="AG73" s="49">
        <v>0</v>
      </c>
      <c r="AI73" s="49">
        <v>0</v>
      </c>
      <c r="AJ73" s="49">
        <v>0</v>
      </c>
      <c r="AK73" s="49">
        <v>0</v>
      </c>
      <c r="AL73" s="49">
        <v>0</v>
      </c>
      <c r="AM73" s="49">
        <v>0</v>
      </c>
      <c r="AN73" s="49">
        <v>0</v>
      </c>
      <c r="AO73" s="49">
        <v>0</v>
      </c>
      <c r="AP73" s="49">
        <v>0</v>
      </c>
      <c r="AQ73" s="49">
        <v>0</v>
      </c>
      <c r="AR73" s="49">
        <v>0</v>
      </c>
      <c r="AS73" s="49">
        <v>0</v>
      </c>
      <c r="AT73" s="49">
        <v>0</v>
      </c>
      <c r="AW73" s="49">
        <v>0</v>
      </c>
      <c r="AX73" s="49">
        <v>0</v>
      </c>
      <c r="AY73" s="49">
        <v>0</v>
      </c>
      <c r="AZ73" s="49">
        <v>0</v>
      </c>
      <c r="BA73" s="49">
        <v>0</v>
      </c>
      <c r="BB73" s="49">
        <v>0</v>
      </c>
      <c r="BC73" s="49">
        <v>0</v>
      </c>
      <c r="BD73" s="49">
        <v>0</v>
      </c>
      <c r="BE73" s="49">
        <v>0</v>
      </c>
      <c r="BF73" s="49">
        <v>0</v>
      </c>
      <c r="BG73" s="49">
        <v>0</v>
      </c>
      <c r="BH73" s="49">
        <v>0</v>
      </c>
    </row>
    <row r="74" spans="2:60" ht="11.25" hidden="1">
      <c r="B74" s="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4">
        <f t="shared" si="49"/>
        <v>0</v>
      </c>
      <c r="U74" s="10" t="s">
        <v>119</v>
      </c>
      <c r="V74" s="49">
        <v>27214.26</v>
      </c>
      <c r="W74" s="49">
        <v>20214.26</v>
      </c>
      <c r="X74" s="49">
        <v>20214.26</v>
      </c>
      <c r="Y74" s="49">
        <v>21224.92</v>
      </c>
      <c r="Z74" s="49">
        <v>21224.92</v>
      </c>
      <c r="AA74" s="49">
        <v>18378.47</v>
      </c>
      <c r="AB74" s="49">
        <v>11433.47</v>
      </c>
      <c r="AC74" s="49">
        <v>7950.14</v>
      </c>
      <c r="AD74" s="49">
        <v>7950.14</v>
      </c>
      <c r="AE74" s="49">
        <v>7950.14</v>
      </c>
      <c r="AF74" s="49">
        <v>7950.14</v>
      </c>
      <c r="AG74" s="49">
        <v>7950.14</v>
      </c>
      <c r="AI74" s="49">
        <v>27214.26</v>
      </c>
      <c r="AJ74" s="49">
        <v>20214.26</v>
      </c>
      <c r="AK74" s="49">
        <v>20214.26</v>
      </c>
      <c r="AL74" s="49">
        <v>21224.92</v>
      </c>
      <c r="AM74" s="49">
        <v>21224.92</v>
      </c>
      <c r="AN74" s="49">
        <v>18378.47</v>
      </c>
      <c r="AO74" s="49">
        <v>11433.47</v>
      </c>
      <c r="AP74" s="49">
        <v>7950.14</v>
      </c>
      <c r="AQ74" s="49">
        <v>7950.14</v>
      </c>
      <c r="AR74" s="49">
        <v>7950.14</v>
      </c>
      <c r="AS74" s="49">
        <v>7950.14</v>
      </c>
      <c r="AT74" s="49">
        <v>7950.14</v>
      </c>
      <c r="AW74" s="49">
        <v>0</v>
      </c>
      <c r="AX74" s="49">
        <v>0</v>
      </c>
      <c r="AY74" s="49">
        <v>0</v>
      </c>
      <c r="AZ74" s="49">
        <v>0</v>
      </c>
      <c r="BA74" s="49">
        <v>0</v>
      </c>
      <c r="BB74" s="49">
        <v>0</v>
      </c>
      <c r="BC74" s="49">
        <v>0</v>
      </c>
      <c r="BD74" s="49">
        <v>0</v>
      </c>
      <c r="BE74" s="49">
        <v>0</v>
      </c>
      <c r="BF74" s="49">
        <v>0</v>
      </c>
      <c r="BG74" s="49">
        <v>0</v>
      </c>
      <c r="BH74" s="49">
        <v>0</v>
      </c>
    </row>
    <row r="75" spans="2:60" ht="11.25" hidden="1">
      <c r="B75" s="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4">
        <f t="shared" si="49"/>
        <v>0</v>
      </c>
      <c r="U75" s="10" t="s">
        <v>120</v>
      </c>
      <c r="V75" s="49">
        <v>136643.24</v>
      </c>
      <c r="W75" s="49">
        <v>136643.24</v>
      </c>
      <c r="X75" s="49">
        <v>136643.24</v>
      </c>
      <c r="Y75" s="49">
        <v>157475.07</v>
      </c>
      <c r="Z75" s="49">
        <v>150475.07</v>
      </c>
      <c r="AA75" s="49">
        <v>147241.22</v>
      </c>
      <c r="AB75" s="49">
        <v>147631.1</v>
      </c>
      <c r="AC75" s="49">
        <v>149194.05</v>
      </c>
      <c r="AD75" s="49">
        <v>149194.05</v>
      </c>
      <c r="AE75" s="49">
        <v>149194.05</v>
      </c>
      <c r="AF75" s="49">
        <v>149194.05</v>
      </c>
      <c r="AG75" s="49">
        <v>149194.05</v>
      </c>
      <c r="AI75" s="49">
        <v>136643.24</v>
      </c>
      <c r="AJ75" s="49">
        <v>136643.24</v>
      </c>
      <c r="AK75" s="49">
        <v>136643.24</v>
      </c>
      <c r="AL75" s="49">
        <v>150475.07</v>
      </c>
      <c r="AM75" s="49">
        <v>150475.07</v>
      </c>
      <c r="AN75" s="49">
        <v>146241.22</v>
      </c>
      <c r="AO75" s="49">
        <v>147631.1</v>
      </c>
      <c r="AP75" s="49">
        <v>149194.05</v>
      </c>
      <c r="AQ75" s="49">
        <v>149194.05</v>
      </c>
      <c r="AR75" s="49">
        <v>149194.05</v>
      </c>
      <c r="AS75" s="49">
        <v>149194.05</v>
      </c>
      <c r="AT75" s="49">
        <v>149194.05</v>
      </c>
      <c r="AW75" s="49">
        <v>0</v>
      </c>
      <c r="AX75" s="49">
        <v>0</v>
      </c>
      <c r="AY75" s="49">
        <v>0</v>
      </c>
      <c r="AZ75" s="49">
        <v>0</v>
      </c>
      <c r="BA75" s="49">
        <v>0</v>
      </c>
      <c r="BB75" s="49">
        <v>0</v>
      </c>
      <c r="BC75" s="49">
        <v>0</v>
      </c>
      <c r="BD75" s="49">
        <v>0</v>
      </c>
      <c r="BE75" s="49">
        <v>0</v>
      </c>
      <c r="BF75" s="49">
        <v>0</v>
      </c>
      <c r="BG75" s="49">
        <v>0</v>
      </c>
      <c r="BH75" s="49">
        <v>0</v>
      </c>
    </row>
    <row r="76" spans="2:60" ht="11.25" hidden="1">
      <c r="B76" s="18" t="s">
        <v>35</v>
      </c>
      <c r="C76" s="19">
        <f aca="true" t="shared" si="50" ref="C76:N76">C77+C78</f>
        <v>0</v>
      </c>
      <c r="D76" s="19">
        <f t="shared" si="50"/>
        <v>0</v>
      </c>
      <c r="E76" s="19">
        <f t="shared" si="50"/>
        <v>0</v>
      </c>
      <c r="F76" s="19">
        <f t="shared" si="50"/>
        <v>0</v>
      </c>
      <c r="G76" s="19">
        <f t="shared" si="50"/>
        <v>0</v>
      </c>
      <c r="H76" s="19">
        <f t="shared" si="50"/>
        <v>0</v>
      </c>
      <c r="I76" s="19">
        <f t="shared" si="50"/>
        <v>0</v>
      </c>
      <c r="J76" s="19">
        <f t="shared" si="50"/>
        <v>0</v>
      </c>
      <c r="K76" s="19">
        <f t="shared" si="50"/>
        <v>0</v>
      </c>
      <c r="L76" s="19">
        <f t="shared" si="50"/>
        <v>0</v>
      </c>
      <c r="M76" s="19">
        <f t="shared" si="50"/>
        <v>0</v>
      </c>
      <c r="N76" s="19">
        <f t="shared" si="50"/>
        <v>0</v>
      </c>
      <c r="O76" s="14">
        <f t="shared" si="49"/>
        <v>0</v>
      </c>
      <c r="U76" s="10" t="s">
        <v>121</v>
      </c>
      <c r="V76" s="49">
        <v>21120</v>
      </c>
      <c r="W76" s="49">
        <v>15840</v>
      </c>
      <c r="X76" s="49">
        <v>1980</v>
      </c>
      <c r="Y76" s="49">
        <v>5280</v>
      </c>
      <c r="Z76" s="49">
        <v>15840</v>
      </c>
      <c r="AA76" s="49">
        <v>15840</v>
      </c>
      <c r="AB76" s="49">
        <v>15102</v>
      </c>
      <c r="AC76" s="49">
        <v>17154</v>
      </c>
      <c r="AD76" s="49">
        <v>15248</v>
      </c>
      <c r="AE76" s="49">
        <v>12389</v>
      </c>
      <c r="AF76" s="49">
        <v>14295</v>
      </c>
      <c r="AG76" s="49">
        <v>13342</v>
      </c>
      <c r="AI76" s="49">
        <v>0</v>
      </c>
      <c r="AJ76" s="49">
        <v>0</v>
      </c>
      <c r="AK76" s="49">
        <v>0</v>
      </c>
      <c r="AL76" s="49">
        <v>0</v>
      </c>
      <c r="AM76" s="49">
        <v>0</v>
      </c>
      <c r="AN76" s="49">
        <v>0</v>
      </c>
      <c r="AO76" s="49">
        <v>0</v>
      </c>
      <c r="AP76" s="49">
        <v>0</v>
      </c>
      <c r="AQ76" s="49">
        <v>0</v>
      </c>
      <c r="AR76" s="49">
        <v>0</v>
      </c>
      <c r="AS76" s="49">
        <v>0</v>
      </c>
      <c r="AT76" s="49">
        <v>0</v>
      </c>
      <c r="AW76" s="49">
        <v>0</v>
      </c>
      <c r="AX76" s="49">
        <v>0</v>
      </c>
      <c r="AY76" s="49">
        <v>0</v>
      </c>
      <c r="AZ76" s="49">
        <v>0</v>
      </c>
      <c r="BA76" s="49">
        <v>0</v>
      </c>
      <c r="BB76" s="49">
        <v>0</v>
      </c>
      <c r="BC76" s="49">
        <v>0</v>
      </c>
      <c r="BD76" s="49">
        <v>0</v>
      </c>
      <c r="BE76" s="49">
        <v>0</v>
      </c>
      <c r="BF76" s="49">
        <v>0</v>
      </c>
      <c r="BG76" s="49">
        <v>0</v>
      </c>
      <c r="BH76" s="49">
        <v>0</v>
      </c>
    </row>
    <row r="77" spans="2:60" ht="11.25" hidden="1">
      <c r="B77" s="9" t="s">
        <v>36</v>
      </c>
      <c r="C77" s="19"/>
      <c r="D77" s="19"/>
      <c r="E77" s="19"/>
      <c r="F77" s="19"/>
      <c r="G77" s="19"/>
      <c r="H77" s="19"/>
      <c r="I77" s="19"/>
      <c r="J77" s="19"/>
      <c r="K77" s="19">
        <v>0</v>
      </c>
      <c r="L77" s="19">
        <v>0</v>
      </c>
      <c r="M77" s="19">
        <v>0</v>
      </c>
      <c r="N77" s="19">
        <v>0</v>
      </c>
      <c r="O77" s="14">
        <f t="shared" si="49"/>
        <v>0</v>
      </c>
      <c r="U77" s="10" t="s">
        <v>123</v>
      </c>
      <c r="V77" s="49">
        <v>0</v>
      </c>
      <c r="W77" s="49">
        <v>6630</v>
      </c>
      <c r="X77" s="49">
        <v>6630</v>
      </c>
      <c r="Y77" s="49">
        <v>0</v>
      </c>
      <c r="Z77" s="49">
        <v>0</v>
      </c>
      <c r="AA77" s="49">
        <v>0</v>
      </c>
      <c r="AB77" s="49">
        <v>0</v>
      </c>
      <c r="AC77" s="49">
        <v>0</v>
      </c>
      <c r="AD77" s="49">
        <v>0</v>
      </c>
      <c r="AE77" s="49">
        <v>0</v>
      </c>
      <c r="AF77" s="49">
        <v>22365</v>
      </c>
      <c r="AG77" s="49">
        <v>8560</v>
      </c>
      <c r="AI77" s="49">
        <v>0</v>
      </c>
      <c r="AJ77" s="49">
        <v>6630</v>
      </c>
      <c r="AK77" s="49">
        <v>6630</v>
      </c>
      <c r="AL77" s="49">
        <v>0</v>
      </c>
      <c r="AM77" s="49">
        <v>0</v>
      </c>
      <c r="AN77" s="49">
        <v>0</v>
      </c>
      <c r="AO77" s="49">
        <v>0</v>
      </c>
      <c r="AP77" s="49">
        <v>0</v>
      </c>
      <c r="AQ77" s="49">
        <v>0</v>
      </c>
      <c r="AR77" s="49">
        <v>0</v>
      </c>
      <c r="AS77" s="49">
        <v>22365</v>
      </c>
      <c r="AT77" s="49">
        <v>8560</v>
      </c>
      <c r="AW77" s="49">
        <v>0</v>
      </c>
      <c r="AX77" s="49">
        <v>0</v>
      </c>
      <c r="AY77" s="49">
        <v>0</v>
      </c>
      <c r="AZ77" s="49">
        <v>0</v>
      </c>
      <c r="BA77" s="49">
        <v>0</v>
      </c>
      <c r="BB77" s="49">
        <v>0</v>
      </c>
      <c r="BC77" s="49">
        <v>0</v>
      </c>
      <c r="BD77" s="49">
        <v>0</v>
      </c>
      <c r="BE77" s="49">
        <v>0</v>
      </c>
      <c r="BF77" s="49">
        <v>0</v>
      </c>
      <c r="BG77" s="49">
        <v>0</v>
      </c>
      <c r="BH77" s="49">
        <v>0</v>
      </c>
    </row>
    <row r="78" spans="2:60" ht="11.25" hidden="1">
      <c r="B78" s="9" t="s">
        <v>37</v>
      </c>
      <c r="C78" s="19"/>
      <c r="D78" s="19"/>
      <c r="E78" s="19"/>
      <c r="F78" s="19"/>
      <c r="G78" s="19"/>
      <c r="H78" s="19"/>
      <c r="I78" s="19"/>
      <c r="J78" s="19"/>
      <c r="K78" s="19">
        <v>0</v>
      </c>
      <c r="L78" s="19">
        <v>0</v>
      </c>
      <c r="M78" s="19">
        <v>0</v>
      </c>
      <c r="N78" s="19">
        <v>0</v>
      </c>
      <c r="O78" s="14">
        <f t="shared" si="49"/>
        <v>0</v>
      </c>
      <c r="U78" s="10" t="s">
        <v>125</v>
      </c>
      <c r="V78" s="49">
        <v>0</v>
      </c>
      <c r="W78" s="49">
        <v>59250</v>
      </c>
      <c r="X78" s="49">
        <v>2000</v>
      </c>
      <c r="Y78" s="49">
        <v>0</v>
      </c>
      <c r="Z78" s="49">
        <v>0</v>
      </c>
      <c r="AA78" s="49">
        <v>0</v>
      </c>
      <c r="AB78" s="49">
        <v>0</v>
      </c>
      <c r="AC78" s="49">
        <v>0</v>
      </c>
      <c r="AD78" s="49">
        <v>0</v>
      </c>
      <c r="AE78" s="49">
        <v>0</v>
      </c>
      <c r="AF78" s="49">
        <v>0</v>
      </c>
      <c r="AG78" s="49">
        <v>48000</v>
      </c>
      <c r="AI78" s="49">
        <v>0</v>
      </c>
      <c r="AJ78" s="49">
        <v>36250</v>
      </c>
      <c r="AK78" s="49">
        <v>0</v>
      </c>
      <c r="AL78" s="49">
        <v>0</v>
      </c>
      <c r="AM78" s="49">
        <v>0</v>
      </c>
      <c r="AN78" s="49">
        <v>0</v>
      </c>
      <c r="AO78" s="49">
        <v>0</v>
      </c>
      <c r="AP78" s="49">
        <v>0</v>
      </c>
      <c r="AQ78" s="49">
        <v>0</v>
      </c>
      <c r="AR78" s="49">
        <v>0</v>
      </c>
      <c r="AS78" s="49">
        <v>0</v>
      </c>
      <c r="AT78" s="49">
        <v>48000</v>
      </c>
      <c r="AW78" s="49">
        <v>0</v>
      </c>
      <c r="AX78" s="49">
        <v>0</v>
      </c>
      <c r="AY78" s="49">
        <v>0</v>
      </c>
      <c r="AZ78" s="49">
        <v>0</v>
      </c>
      <c r="BA78" s="49">
        <v>0</v>
      </c>
      <c r="BB78" s="49">
        <v>0</v>
      </c>
      <c r="BC78" s="49">
        <v>0</v>
      </c>
      <c r="BD78" s="49">
        <v>0</v>
      </c>
      <c r="BE78" s="49">
        <v>0</v>
      </c>
      <c r="BF78" s="49">
        <v>0</v>
      </c>
      <c r="BG78" s="49">
        <v>0</v>
      </c>
      <c r="BH78" s="49">
        <v>0</v>
      </c>
    </row>
    <row r="79" spans="2:60" ht="11.25" hidden="1">
      <c r="B79" s="18" t="s">
        <v>38</v>
      </c>
      <c r="C79" s="19">
        <f aca="true" t="shared" si="51" ref="C79:N79">C80+C81</f>
        <v>0</v>
      </c>
      <c r="D79" s="19">
        <f t="shared" si="51"/>
        <v>0</v>
      </c>
      <c r="E79" s="19">
        <f t="shared" si="51"/>
        <v>0</v>
      </c>
      <c r="F79" s="19">
        <f t="shared" si="51"/>
        <v>0</v>
      </c>
      <c r="G79" s="19">
        <f t="shared" si="51"/>
        <v>0</v>
      </c>
      <c r="H79" s="19">
        <f t="shared" si="51"/>
        <v>0</v>
      </c>
      <c r="I79" s="19">
        <f t="shared" si="51"/>
        <v>0</v>
      </c>
      <c r="J79" s="19">
        <f>J80+J81</f>
        <v>0</v>
      </c>
      <c r="K79" s="19">
        <f t="shared" si="51"/>
        <v>0</v>
      </c>
      <c r="L79" s="19">
        <f t="shared" si="51"/>
        <v>0</v>
      </c>
      <c r="M79" s="19">
        <f t="shared" si="51"/>
        <v>0</v>
      </c>
      <c r="N79" s="19">
        <f t="shared" si="51"/>
        <v>0</v>
      </c>
      <c r="O79" s="14">
        <f t="shared" si="49"/>
        <v>0</v>
      </c>
      <c r="U79" s="10" t="s">
        <v>126</v>
      </c>
      <c r="V79" s="49">
        <v>169000</v>
      </c>
      <c r="W79" s="49">
        <v>169000</v>
      </c>
      <c r="X79" s="49">
        <v>181150</v>
      </c>
      <c r="Y79" s="49">
        <v>175000</v>
      </c>
      <c r="Z79" s="49">
        <v>171005</v>
      </c>
      <c r="AA79" s="49">
        <v>169500</v>
      </c>
      <c r="AB79" s="49">
        <v>170680</v>
      </c>
      <c r="AC79" s="49">
        <v>173500</v>
      </c>
      <c r="AD79" s="49">
        <v>173500</v>
      </c>
      <c r="AE79" s="49">
        <v>180500</v>
      </c>
      <c r="AF79" s="49">
        <v>177000</v>
      </c>
      <c r="AG79" s="49">
        <v>230000</v>
      </c>
      <c r="AI79" s="49">
        <v>169000</v>
      </c>
      <c r="AJ79" s="49">
        <v>169000</v>
      </c>
      <c r="AK79" s="49">
        <v>181150</v>
      </c>
      <c r="AL79" s="49">
        <v>175000</v>
      </c>
      <c r="AM79" s="49">
        <v>171005</v>
      </c>
      <c r="AN79" s="49">
        <v>169500</v>
      </c>
      <c r="AO79" s="49">
        <v>170680</v>
      </c>
      <c r="AP79" s="49">
        <v>173500</v>
      </c>
      <c r="AQ79" s="49">
        <v>173500</v>
      </c>
      <c r="AR79" s="49">
        <v>180500</v>
      </c>
      <c r="AS79" s="49">
        <v>177000</v>
      </c>
      <c r="AT79" s="49">
        <v>230000</v>
      </c>
      <c r="AW79" s="49">
        <v>0</v>
      </c>
      <c r="AX79" s="49">
        <v>0</v>
      </c>
      <c r="AY79" s="49">
        <v>0</v>
      </c>
      <c r="AZ79" s="49">
        <v>0</v>
      </c>
      <c r="BA79" s="49">
        <v>0</v>
      </c>
      <c r="BB79" s="49">
        <v>0</v>
      </c>
      <c r="BC79" s="49">
        <v>0</v>
      </c>
      <c r="BD79" s="49">
        <v>0</v>
      </c>
      <c r="BE79" s="49">
        <v>0</v>
      </c>
      <c r="BF79" s="49">
        <v>0</v>
      </c>
      <c r="BG79" s="49">
        <v>0</v>
      </c>
      <c r="BH79" s="49">
        <v>0</v>
      </c>
    </row>
    <row r="80" spans="2:60" ht="11.25" hidden="1">
      <c r="B80" s="9" t="s">
        <v>36</v>
      </c>
      <c r="C80" s="19">
        <f>T80</f>
        <v>0</v>
      </c>
      <c r="D80" s="19">
        <f>T81</f>
        <v>0</v>
      </c>
      <c r="E80" s="19">
        <f>T82</f>
        <v>0</v>
      </c>
      <c r="F80" s="19">
        <f>T83</f>
        <v>0</v>
      </c>
      <c r="G80" s="19">
        <f>T84</f>
        <v>0</v>
      </c>
      <c r="H80" s="19">
        <f>T85</f>
        <v>0</v>
      </c>
      <c r="I80" s="19">
        <f>T86</f>
        <v>0</v>
      </c>
      <c r="J80" s="19">
        <f>T87</f>
        <v>0</v>
      </c>
      <c r="K80" s="20"/>
      <c r="L80" s="20"/>
      <c r="M80" s="20"/>
      <c r="N80" s="20"/>
      <c r="O80" s="14">
        <f t="shared" si="49"/>
        <v>0</v>
      </c>
      <c r="U80" s="10" t="s">
        <v>128</v>
      </c>
      <c r="V80" s="49">
        <v>3293.11</v>
      </c>
      <c r="W80" s="49">
        <v>0</v>
      </c>
      <c r="X80" s="49">
        <v>0</v>
      </c>
      <c r="Y80" s="49">
        <v>0</v>
      </c>
      <c r="Z80" s="49">
        <v>0</v>
      </c>
      <c r="AA80" s="49">
        <v>0</v>
      </c>
      <c r="AB80" s="49">
        <v>0</v>
      </c>
      <c r="AC80" s="49">
        <v>0</v>
      </c>
      <c r="AD80" s="49">
        <v>3144.65</v>
      </c>
      <c r="AE80" s="49">
        <v>5426</v>
      </c>
      <c r="AF80" s="49">
        <v>0</v>
      </c>
      <c r="AG80" s="49">
        <v>2634.1</v>
      </c>
      <c r="AI80" s="49">
        <v>0</v>
      </c>
      <c r="AJ80" s="49">
        <v>0</v>
      </c>
      <c r="AK80" s="49">
        <v>0</v>
      </c>
      <c r="AL80" s="49">
        <v>0</v>
      </c>
      <c r="AM80" s="49">
        <v>0</v>
      </c>
      <c r="AN80" s="49">
        <v>0</v>
      </c>
      <c r="AO80" s="49">
        <v>0</v>
      </c>
      <c r="AP80" s="49">
        <v>0</v>
      </c>
      <c r="AQ80" s="49">
        <v>0</v>
      </c>
      <c r="AR80" s="49">
        <v>0</v>
      </c>
      <c r="AS80" s="49">
        <v>0</v>
      </c>
      <c r="AT80" s="49">
        <v>0</v>
      </c>
      <c r="AW80" s="49">
        <v>0</v>
      </c>
      <c r="AX80" s="49">
        <v>0</v>
      </c>
      <c r="AY80" s="49">
        <v>0</v>
      </c>
      <c r="AZ80" s="49">
        <v>0</v>
      </c>
      <c r="BA80" s="49">
        <v>0</v>
      </c>
      <c r="BB80" s="49">
        <v>0</v>
      </c>
      <c r="BC80" s="49">
        <v>0</v>
      </c>
      <c r="BD80" s="49">
        <v>0</v>
      </c>
      <c r="BE80" s="49">
        <v>0</v>
      </c>
      <c r="BF80" s="49">
        <v>0</v>
      </c>
      <c r="BG80" s="49">
        <v>0</v>
      </c>
      <c r="BH80" s="49">
        <v>0</v>
      </c>
    </row>
    <row r="81" spans="2:60" ht="11.25" hidden="1">
      <c r="B81" s="9" t="s">
        <v>37</v>
      </c>
      <c r="C81" s="19"/>
      <c r="D81" s="19"/>
      <c r="E81" s="19"/>
      <c r="F81" s="19"/>
      <c r="G81" s="19"/>
      <c r="H81" s="19"/>
      <c r="I81" s="19"/>
      <c r="J81" s="19"/>
      <c r="K81" s="20"/>
      <c r="L81" s="20"/>
      <c r="M81" s="20"/>
      <c r="N81" s="20"/>
      <c r="O81" s="14">
        <f t="shared" si="49"/>
        <v>0</v>
      </c>
      <c r="U81" s="10" t="s">
        <v>130</v>
      </c>
      <c r="V81" s="49">
        <v>220</v>
      </c>
      <c r="W81" s="49">
        <v>0</v>
      </c>
      <c r="X81" s="49">
        <v>0</v>
      </c>
      <c r="Y81" s="49">
        <v>0</v>
      </c>
      <c r="Z81" s="49">
        <v>0</v>
      </c>
      <c r="AA81" s="49">
        <v>0</v>
      </c>
      <c r="AB81" s="49">
        <v>0</v>
      </c>
      <c r="AC81" s="49">
        <v>0</v>
      </c>
      <c r="AD81" s="49">
        <v>3125</v>
      </c>
      <c r="AE81" s="49">
        <v>0</v>
      </c>
      <c r="AF81" s="49">
        <v>2706</v>
      </c>
      <c r="AG81" s="49">
        <v>0</v>
      </c>
      <c r="AI81" s="49">
        <v>220</v>
      </c>
      <c r="AJ81" s="49">
        <v>0</v>
      </c>
      <c r="AK81" s="49">
        <v>0</v>
      </c>
      <c r="AL81" s="49">
        <v>0</v>
      </c>
      <c r="AM81" s="49">
        <v>0</v>
      </c>
      <c r="AN81" s="49">
        <v>0</v>
      </c>
      <c r="AO81" s="49">
        <v>0</v>
      </c>
      <c r="AP81" s="49">
        <v>0</v>
      </c>
      <c r="AQ81" s="49">
        <v>3125</v>
      </c>
      <c r="AR81" s="49">
        <v>0</v>
      </c>
      <c r="AS81" s="49">
        <v>2376</v>
      </c>
      <c r="AT81" s="49">
        <v>0</v>
      </c>
      <c r="AW81" s="49">
        <v>0</v>
      </c>
      <c r="AX81" s="49">
        <v>0</v>
      </c>
      <c r="AY81" s="49">
        <v>0</v>
      </c>
      <c r="AZ81" s="49">
        <v>0</v>
      </c>
      <c r="BA81" s="49">
        <v>0</v>
      </c>
      <c r="BB81" s="49">
        <v>0</v>
      </c>
      <c r="BC81" s="49">
        <v>0</v>
      </c>
      <c r="BD81" s="49">
        <v>0</v>
      </c>
      <c r="BE81" s="49">
        <v>0</v>
      </c>
      <c r="BF81" s="49">
        <v>0</v>
      </c>
      <c r="BG81" s="49">
        <v>0</v>
      </c>
      <c r="BH81" s="49">
        <v>0</v>
      </c>
    </row>
    <row r="82" spans="2:60" ht="11.25" hidden="1">
      <c r="B82" s="18" t="s">
        <v>39</v>
      </c>
      <c r="C82" s="19">
        <f aca="true" t="shared" si="52" ref="C82:N82">C76-C79</f>
        <v>0</v>
      </c>
      <c r="D82" s="19">
        <f t="shared" si="52"/>
        <v>0</v>
      </c>
      <c r="E82" s="19">
        <f t="shared" si="52"/>
        <v>0</v>
      </c>
      <c r="F82" s="19">
        <f t="shared" si="52"/>
        <v>0</v>
      </c>
      <c r="G82" s="19">
        <f t="shared" si="52"/>
        <v>0</v>
      </c>
      <c r="H82" s="19">
        <f t="shared" si="52"/>
        <v>0</v>
      </c>
      <c r="I82" s="19">
        <f t="shared" si="52"/>
        <v>0</v>
      </c>
      <c r="J82" s="19">
        <f t="shared" si="52"/>
        <v>0</v>
      </c>
      <c r="K82" s="19">
        <f>K76-K79</f>
        <v>0</v>
      </c>
      <c r="L82" s="19">
        <f t="shared" si="52"/>
        <v>0</v>
      </c>
      <c r="M82" s="19">
        <f t="shared" si="52"/>
        <v>0</v>
      </c>
      <c r="N82" s="19">
        <f t="shared" si="52"/>
        <v>0</v>
      </c>
      <c r="O82" s="14">
        <f t="shared" si="49"/>
        <v>0</v>
      </c>
      <c r="U82" s="10" t="s">
        <v>132</v>
      </c>
      <c r="V82" s="49">
        <v>0</v>
      </c>
      <c r="W82" s="49">
        <v>0</v>
      </c>
      <c r="X82" s="49">
        <v>0</v>
      </c>
      <c r="Y82" s="49">
        <v>9205</v>
      </c>
      <c r="Z82" s="49">
        <v>0</v>
      </c>
      <c r="AA82" s="49">
        <v>850</v>
      </c>
      <c r="AB82" s="49">
        <v>0</v>
      </c>
      <c r="AC82" s="49">
        <v>0</v>
      </c>
      <c r="AD82" s="49">
        <v>0</v>
      </c>
      <c r="AE82" s="49">
        <v>160</v>
      </c>
      <c r="AF82" s="49">
        <v>922</v>
      </c>
      <c r="AG82" s="49">
        <v>5943</v>
      </c>
      <c r="AI82" s="49">
        <v>0</v>
      </c>
      <c r="AJ82" s="49">
        <v>0</v>
      </c>
      <c r="AK82" s="49">
        <v>0</v>
      </c>
      <c r="AL82" s="49">
        <v>9205</v>
      </c>
      <c r="AM82" s="49">
        <v>0</v>
      </c>
      <c r="AN82" s="49">
        <v>850</v>
      </c>
      <c r="AO82" s="49">
        <v>0</v>
      </c>
      <c r="AP82" s="49">
        <v>0</v>
      </c>
      <c r="AQ82" s="49">
        <v>0</v>
      </c>
      <c r="AR82" s="49">
        <v>160</v>
      </c>
      <c r="AS82" s="49">
        <v>0</v>
      </c>
      <c r="AT82" s="49">
        <v>5943</v>
      </c>
      <c r="AW82" s="49">
        <v>0</v>
      </c>
      <c r="AX82" s="49">
        <v>0</v>
      </c>
      <c r="AY82" s="49">
        <v>0</v>
      </c>
      <c r="AZ82" s="49">
        <v>0</v>
      </c>
      <c r="BA82" s="49">
        <v>0</v>
      </c>
      <c r="BB82" s="49">
        <v>0</v>
      </c>
      <c r="BC82" s="49">
        <v>0</v>
      </c>
      <c r="BD82" s="49">
        <v>0</v>
      </c>
      <c r="BE82" s="49">
        <v>0</v>
      </c>
      <c r="BF82" s="49">
        <v>0</v>
      </c>
      <c r="BG82" s="49">
        <v>0</v>
      </c>
      <c r="BH82" s="49">
        <v>0</v>
      </c>
    </row>
    <row r="83" spans="2:60" ht="11.25" hidden="1">
      <c r="B83" s="9"/>
      <c r="C83" s="9"/>
      <c r="D83" s="9"/>
      <c r="E83" s="9"/>
      <c r="F83" s="9"/>
      <c r="G83" s="9"/>
      <c r="H83" s="9"/>
      <c r="I83" s="9"/>
      <c r="J83" s="9"/>
      <c r="K83" s="20"/>
      <c r="L83" s="20"/>
      <c r="M83" s="20"/>
      <c r="N83" s="20"/>
      <c r="O83" s="14">
        <f t="shared" si="49"/>
        <v>0</v>
      </c>
      <c r="U83" s="10" t="s">
        <v>133</v>
      </c>
      <c r="V83" s="49">
        <v>0</v>
      </c>
      <c r="W83" s="49">
        <v>0</v>
      </c>
      <c r="X83" s="49">
        <v>0</v>
      </c>
      <c r="Y83" s="49">
        <v>0</v>
      </c>
      <c r="Z83" s="49">
        <v>0</v>
      </c>
      <c r="AA83" s="49">
        <v>0</v>
      </c>
      <c r="AB83" s="49">
        <v>0</v>
      </c>
      <c r="AC83" s="49">
        <v>0</v>
      </c>
      <c r="AD83" s="49">
        <v>0</v>
      </c>
      <c r="AE83" s="49">
        <v>0</v>
      </c>
      <c r="AF83" s="49">
        <v>0</v>
      </c>
      <c r="AG83" s="49">
        <v>0</v>
      </c>
      <c r="AI83" s="49">
        <v>0</v>
      </c>
      <c r="AJ83" s="49">
        <v>0</v>
      </c>
      <c r="AK83" s="49">
        <v>0</v>
      </c>
      <c r="AL83" s="49">
        <v>0</v>
      </c>
      <c r="AM83" s="49">
        <v>0</v>
      </c>
      <c r="AN83" s="49">
        <v>0</v>
      </c>
      <c r="AO83" s="49">
        <v>0</v>
      </c>
      <c r="AP83" s="49">
        <v>0</v>
      </c>
      <c r="AQ83" s="49">
        <v>0</v>
      </c>
      <c r="AR83" s="49">
        <v>0</v>
      </c>
      <c r="AS83" s="49">
        <v>0</v>
      </c>
      <c r="AT83" s="49">
        <v>0</v>
      </c>
      <c r="AW83" s="49">
        <v>0</v>
      </c>
      <c r="AX83" s="49">
        <v>0</v>
      </c>
      <c r="AY83" s="49">
        <v>0</v>
      </c>
      <c r="AZ83" s="49">
        <v>0</v>
      </c>
      <c r="BA83" s="49">
        <v>0</v>
      </c>
      <c r="BB83" s="49">
        <v>0</v>
      </c>
      <c r="BC83" s="49">
        <v>0</v>
      </c>
      <c r="BD83" s="49">
        <v>0</v>
      </c>
      <c r="BE83" s="49">
        <v>0</v>
      </c>
      <c r="BF83" s="49">
        <v>0</v>
      </c>
      <c r="BG83" s="49">
        <v>0</v>
      </c>
      <c r="BH83" s="49">
        <v>0</v>
      </c>
    </row>
    <row r="84" spans="2:60" ht="11.25" hidden="1">
      <c r="B84" s="9"/>
      <c r="C84" s="9"/>
      <c r="D84" s="9"/>
      <c r="E84" s="9"/>
      <c r="F84" s="9"/>
      <c r="G84" s="9"/>
      <c r="H84" s="9"/>
      <c r="I84" s="9"/>
      <c r="J84" s="9"/>
      <c r="K84" s="20"/>
      <c r="L84" s="20"/>
      <c r="M84" s="20"/>
      <c r="N84" s="20"/>
      <c r="O84" s="14">
        <f t="shared" si="49"/>
        <v>0</v>
      </c>
      <c r="U84" s="10" t="s">
        <v>134</v>
      </c>
      <c r="V84" s="49">
        <v>0</v>
      </c>
      <c r="W84" s="49">
        <v>0</v>
      </c>
      <c r="X84" s="49">
        <v>0</v>
      </c>
      <c r="Y84" s="49">
        <v>1237.64</v>
      </c>
      <c r="Z84" s="49">
        <v>0</v>
      </c>
      <c r="AA84" s="49">
        <v>0</v>
      </c>
      <c r="AB84" s="49">
        <v>0</v>
      </c>
      <c r="AC84" s="49">
        <v>0</v>
      </c>
      <c r="AD84" s="49">
        <v>0</v>
      </c>
      <c r="AE84" s="49">
        <v>0</v>
      </c>
      <c r="AF84" s="49">
        <v>0</v>
      </c>
      <c r="AG84" s="49">
        <v>0</v>
      </c>
      <c r="AI84" s="49">
        <v>0</v>
      </c>
      <c r="AJ84" s="49">
        <v>0</v>
      </c>
      <c r="AK84" s="49">
        <v>0</v>
      </c>
      <c r="AL84" s="49">
        <v>0</v>
      </c>
      <c r="AM84" s="49">
        <v>0</v>
      </c>
      <c r="AN84" s="49">
        <v>0</v>
      </c>
      <c r="AO84" s="49">
        <v>0</v>
      </c>
      <c r="AP84" s="49">
        <v>0</v>
      </c>
      <c r="AQ84" s="49">
        <v>0</v>
      </c>
      <c r="AR84" s="49">
        <v>0</v>
      </c>
      <c r="AS84" s="49">
        <v>0</v>
      </c>
      <c r="AT84" s="49">
        <v>0</v>
      </c>
      <c r="AW84" s="49">
        <v>0</v>
      </c>
      <c r="AX84" s="49">
        <v>0</v>
      </c>
      <c r="AY84" s="49">
        <v>0</v>
      </c>
      <c r="AZ84" s="49">
        <v>0</v>
      </c>
      <c r="BA84" s="49">
        <v>0</v>
      </c>
      <c r="BB84" s="49">
        <v>0</v>
      </c>
      <c r="BC84" s="49">
        <v>0</v>
      </c>
      <c r="BD84" s="49">
        <v>0</v>
      </c>
      <c r="BE84" s="49">
        <v>0</v>
      </c>
      <c r="BF84" s="49">
        <v>0</v>
      </c>
      <c r="BG84" s="49">
        <v>0</v>
      </c>
      <c r="BH84" s="49">
        <v>0</v>
      </c>
    </row>
    <row r="85" spans="2:60" ht="11.25" hidden="1">
      <c r="B85" s="9"/>
      <c r="C85" s="9"/>
      <c r="D85" s="9"/>
      <c r="E85" s="9"/>
      <c r="F85" s="9"/>
      <c r="G85" s="9"/>
      <c r="H85" s="9"/>
      <c r="I85" s="9"/>
      <c r="J85" s="9"/>
      <c r="K85" s="20"/>
      <c r="L85" s="20"/>
      <c r="M85" s="20"/>
      <c r="N85" s="20"/>
      <c r="O85" s="14"/>
      <c r="U85" s="10" t="s">
        <v>135</v>
      </c>
      <c r="V85" s="49">
        <v>0</v>
      </c>
      <c r="W85" s="49">
        <v>0</v>
      </c>
      <c r="X85" s="49">
        <v>13348.25</v>
      </c>
      <c r="Y85" s="49">
        <v>13750</v>
      </c>
      <c r="Z85" s="49">
        <v>1800</v>
      </c>
      <c r="AA85" s="49">
        <v>3600</v>
      </c>
      <c r="AB85" s="49">
        <v>14000</v>
      </c>
      <c r="AC85" s="49">
        <v>2700</v>
      </c>
      <c r="AD85" s="49">
        <v>0</v>
      </c>
      <c r="AE85" s="49">
        <v>0</v>
      </c>
      <c r="AF85" s="49">
        <v>10000</v>
      </c>
      <c r="AG85" s="49">
        <v>4000</v>
      </c>
      <c r="AI85" s="49">
        <v>0</v>
      </c>
      <c r="AJ85" s="49">
        <v>0</v>
      </c>
      <c r="AK85" s="49">
        <v>0</v>
      </c>
      <c r="AL85" s="49">
        <v>0</v>
      </c>
      <c r="AM85" s="49">
        <v>0</v>
      </c>
      <c r="AN85" s="49">
        <v>0</v>
      </c>
      <c r="AO85" s="49">
        <v>0</v>
      </c>
      <c r="AP85" s="49">
        <v>0</v>
      </c>
      <c r="AQ85" s="49">
        <v>0</v>
      </c>
      <c r="AR85" s="49">
        <v>0</v>
      </c>
      <c r="AS85" s="49">
        <v>0</v>
      </c>
      <c r="AT85" s="49">
        <v>0</v>
      </c>
      <c r="AW85" s="49">
        <v>0</v>
      </c>
      <c r="AX85" s="49">
        <v>0</v>
      </c>
      <c r="AY85" s="49">
        <v>0</v>
      </c>
      <c r="AZ85" s="49">
        <v>0</v>
      </c>
      <c r="BA85" s="49">
        <v>0</v>
      </c>
      <c r="BB85" s="49">
        <v>0</v>
      </c>
      <c r="BC85" s="49">
        <v>0</v>
      </c>
      <c r="BD85" s="49">
        <v>0</v>
      </c>
      <c r="BE85" s="49">
        <v>0</v>
      </c>
      <c r="BF85" s="49">
        <v>0</v>
      </c>
      <c r="BG85" s="49">
        <v>0</v>
      </c>
      <c r="BH85" s="49">
        <v>0</v>
      </c>
    </row>
    <row r="86" spans="2:60" ht="11.25" hidden="1">
      <c r="B86" s="9"/>
      <c r="C86" s="9"/>
      <c r="D86" s="9"/>
      <c r="E86" s="9"/>
      <c r="F86" s="9"/>
      <c r="G86" s="9"/>
      <c r="H86" s="9"/>
      <c r="I86" s="9"/>
      <c r="J86" s="9"/>
      <c r="K86" s="20"/>
      <c r="L86" s="20"/>
      <c r="M86" s="20"/>
      <c r="N86" s="20"/>
      <c r="O86" s="14"/>
      <c r="U86" s="10" t="s">
        <v>136</v>
      </c>
      <c r="V86" s="49">
        <v>0</v>
      </c>
      <c r="W86" s="49">
        <v>0</v>
      </c>
      <c r="X86" s="49">
        <v>0</v>
      </c>
      <c r="Y86" s="49">
        <v>0</v>
      </c>
      <c r="Z86" s="49">
        <v>0</v>
      </c>
      <c r="AA86" s="49">
        <v>0</v>
      </c>
      <c r="AB86" s="49">
        <v>0</v>
      </c>
      <c r="AC86" s="49">
        <v>0</v>
      </c>
      <c r="AD86" s="49">
        <v>0</v>
      </c>
      <c r="AE86" s="49">
        <v>0</v>
      </c>
      <c r="AF86" s="49">
        <v>0</v>
      </c>
      <c r="AG86" s="49">
        <v>0</v>
      </c>
      <c r="AI86" s="49">
        <v>0</v>
      </c>
      <c r="AJ86" s="49">
        <v>0</v>
      </c>
      <c r="AK86" s="49">
        <v>0</v>
      </c>
      <c r="AL86" s="49">
        <v>0</v>
      </c>
      <c r="AM86" s="49">
        <v>0</v>
      </c>
      <c r="AN86" s="49">
        <v>0</v>
      </c>
      <c r="AO86" s="49">
        <v>0</v>
      </c>
      <c r="AP86" s="49">
        <v>0</v>
      </c>
      <c r="AQ86" s="49">
        <v>0</v>
      </c>
      <c r="AR86" s="49">
        <v>0</v>
      </c>
      <c r="AS86" s="49">
        <v>0</v>
      </c>
      <c r="AT86" s="49">
        <v>0</v>
      </c>
      <c r="AW86" s="49">
        <v>0</v>
      </c>
      <c r="AX86" s="49">
        <v>0</v>
      </c>
      <c r="AY86" s="49">
        <v>0</v>
      </c>
      <c r="AZ86" s="49">
        <v>0</v>
      </c>
      <c r="BA86" s="49">
        <v>0</v>
      </c>
      <c r="BB86" s="49">
        <v>0</v>
      </c>
      <c r="BC86" s="49">
        <v>0</v>
      </c>
      <c r="BD86" s="49">
        <v>0</v>
      </c>
      <c r="BE86" s="49">
        <v>0</v>
      </c>
      <c r="BF86" s="49">
        <v>0</v>
      </c>
      <c r="BG86" s="49">
        <v>0</v>
      </c>
      <c r="BH86" s="49">
        <v>0</v>
      </c>
    </row>
    <row r="87" spans="2:60" ht="11.25" hidden="1">
      <c r="B87" s="9"/>
      <c r="C87" s="9"/>
      <c r="D87" s="9"/>
      <c r="E87" s="9"/>
      <c r="F87" s="9"/>
      <c r="G87" s="9"/>
      <c r="H87" s="9"/>
      <c r="I87" s="9"/>
      <c r="J87" s="9"/>
      <c r="K87" s="20"/>
      <c r="L87" s="20"/>
      <c r="M87" s="20"/>
      <c r="N87" s="20"/>
      <c r="O87" s="14"/>
      <c r="U87" s="10" t="s">
        <v>137</v>
      </c>
      <c r="V87" s="49">
        <v>0</v>
      </c>
      <c r="W87" s="49">
        <v>0</v>
      </c>
      <c r="X87" s="49">
        <v>0</v>
      </c>
      <c r="Y87" s="49">
        <v>0</v>
      </c>
      <c r="Z87" s="49">
        <v>500</v>
      </c>
      <c r="AA87" s="49">
        <v>0</v>
      </c>
      <c r="AB87" s="49">
        <v>0</v>
      </c>
      <c r="AC87" s="49">
        <v>0</v>
      </c>
      <c r="AD87" s="49">
        <v>0</v>
      </c>
      <c r="AE87" s="49">
        <v>0</v>
      </c>
      <c r="AF87" s="49">
        <v>0</v>
      </c>
      <c r="AG87" s="49">
        <v>0</v>
      </c>
      <c r="AI87" s="49">
        <v>0</v>
      </c>
      <c r="AJ87" s="49">
        <v>0</v>
      </c>
      <c r="AK87" s="49">
        <v>0</v>
      </c>
      <c r="AL87" s="49">
        <v>0</v>
      </c>
      <c r="AM87" s="49">
        <v>0</v>
      </c>
      <c r="AN87" s="49">
        <v>0</v>
      </c>
      <c r="AO87" s="49">
        <v>0</v>
      </c>
      <c r="AP87" s="49">
        <v>0</v>
      </c>
      <c r="AQ87" s="49">
        <v>0</v>
      </c>
      <c r="AR87" s="49">
        <v>0</v>
      </c>
      <c r="AS87" s="49">
        <v>0</v>
      </c>
      <c r="AT87" s="49">
        <v>0</v>
      </c>
      <c r="AW87" s="49">
        <v>0</v>
      </c>
      <c r="AX87" s="49">
        <v>0</v>
      </c>
      <c r="AY87" s="49">
        <v>0</v>
      </c>
      <c r="AZ87" s="49">
        <v>0</v>
      </c>
      <c r="BA87" s="49">
        <v>0</v>
      </c>
      <c r="BB87" s="49">
        <v>0</v>
      </c>
      <c r="BC87" s="49">
        <v>0</v>
      </c>
      <c r="BD87" s="49">
        <v>0</v>
      </c>
      <c r="BE87" s="49">
        <v>0</v>
      </c>
      <c r="BF87" s="49">
        <v>0</v>
      </c>
      <c r="BG87" s="49">
        <v>0</v>
      </c>
      <c r="BH87" s="49">
        <v>0</v>
      </c>
    </row>
    <row r="88" spans="2:60" ht="11.25" hidden="1">
      <c r="B88" s="9"/>
      <c r="C88" s="9"/>
      <c r="D88" s="9"/>
      <c r="E88" s="9"/>
      <c r="F88" s="9"/>
      <c r="G88" s="9"/>
      <c r="H88" s="9"/>
      <c r="I88" s="9"/>
      <c r="J88" s="9"/>
      <c r="K88" s="20"/>
      <c r="L88" s="20"/>
      <c r="M88" s="20"/>
      <c r="N88" s="20"/>
      <c r="O88" s="14"/>
      <c r="U88" s="10" t="s">
        <v>139</v>
      </c>
      <c r="V88" s="49">
        <v>0</v>
      </c>
      <c r="W88" s="49">
        <v>0</v>
      </c>
      <c r="X88" s="49">
        <v>0</v>
      </c>
      <c r="Y88" s="49">
        <v>0</v>
      </c>
      <c r="Z88" s="49">
        <v>0</v>
      </c>
      <c r="AA88" s="49">
        <v>61503.02</v>
      </c>
      <c r="AB88" s="49">
        <v>0</v>
      </c>
      <c r="AC88" s="49">
        <v>0</v>
      </c>
      <c r="AD88" s="49">
        <v>0</v>
      </c>
      <c r="AE88" s="49">
        <v>0</v>
      </c>
      <c r="AF88" s="49">
        <v>0</v>
      </c>
      <c r="AG88" s="49">
        <v>0</v>
      </c>
      <c r="AI88" s="49">
        <v>0</v>
      </c>
      <c r="AJ88" s="49">
        <v>0</v>
      </c>
      <c r="AK88" s="49">
        <v>0</v>
      </c>
      <c r="AL88" s="49">
        <v>0</v>
      </c>
      <c r="AM88" s="49">
        <v>0</v>
      </c>
      <c r="AN88" s="49">
        <v>0</v>
      </c>
      <c r="AO88" s="49">
        <v>0</v>
      </c>
      <c r="AP88" s="49">
        <v>0</v>
      </c>
      <c r="AQ88" s="49">
        <v>0</v>
      </c>
      <c r="AR88" s="49">
        <v>0</v>
      </c>
      <c r="AS88" s="49">
        <v>0</v>
      </c>
      <c r="AT88" s="49">
        <v>0</v>
      </c>
      <c r="AW88" s="49">
        <v>0</v>
      </c>
      <c r="AX88" s="49">
        <v>0</v>
      </c>
      <c r="AY88" s="49">
        <v>0</v>
      </c>
      <c r="AZ88" s="49">
        <v>0</v>
      </c>
      <c r="BA88" s="49">
        <v>0</v>
      </c>
      <c r="BB88" s="49">
        <v>0</v>
      </c>
      <c r="BC88" s="49">
        <v>0</v>
      </c>
      <c r="BD88" s="49">
        <v>0</v>
      </c>
      <c r="BE88" s="49">
        <v>0</v>
      </c>
      <c r="BF88" s="49">
        <v>0</v>
      </c>
      <c r="BG88" s="49">
        <v>0</v>
      </c>
      <c r="BH88" s="49">
        <v>0</v>
      </c>
    </row>
    <row r="89" spans="2:60" ht="11.25" hidden="1">
      <c r="B89" s="9" t="s">
        <v>40</v>
      </c>
      <c r="C89" s="9"/>
      <c r="D89" s="9"/>
      <c r="E89" s="9"/>
      <c r="F89" s="9"/>
      <c r="G89" s="9"/>
      <c r="H89" s="9"/>
      <c r="I89" s="9"/>
      <c r="J89" s="9"/>
      <c r="K89" s="20"/>
      <c r="L89" s="20"/>
      <c r="M89" s="20"/>
      <c r="N89" s="20"/>
      <c r="O89" s="14"/>
      <c r="U89" s="10" t="s">
        <v>141</v>
      </c>
      <c r="V89" s="49">
        <v>0</v>
      </c>
      <c r="W89" s="49">
        <v>0</v>
      </c>
      <c r="X89" s="49">
        <v>0</v>
      </c>
      <c r="Y89" s="49">
        <v>0</v>
      </c>
      <c r="Z89" s="49">
        <v>0</v>
      </c>
      <c r="AA89" s="49">
        <v>0</v>
      </c>
      <c r="AB89" s="49">
        <v>41000</v>
      </c>
      <c r="AC89" s="49">
        <v>0</v>
      </c>
      <c r="AD89" s="49">
        <v>42980</v>
      </c>
      <c r="AE89" s="49">
        <v>63250</v>
      </c>
      <c r="AF89" s="49">
        <v>28500</v>
      </c>
      <c r="AG89" s="49">
        <v>28500</v>
      </c>
      <c r="AI89" s="49">
        <v>0</v>
      </c>
      <c r="AJ89" s="49">
        <v>0</v>
      </c>
      <c r="AK89" s="49">
        <v>0</v>
      </c>
      <c r="AL89" s="49">
        <v>0</v>
      </c>
      <c r="AM89" s="49">
        <v>0</v>
      </c>
      <c r="AN89" s="49">
        <v>0</v>
      </c>
      <c r="AO89" s="49">
        <v>0</v>
      </c>
      <c r="AP89" s="49">
        <v>0</v>
      </c>
      <c r="AQ89" s="49">
        <v>0</v>
      </c>
      <c r="AR89" s="49">
        <v>0</v>
      </c>
      <c r="AS89" s="49">
        <v>28500</v>
      </c>
      <c r="AT89" s="49">
        <v>28500</v>
      </c>
      <c r="AW89" s="49">
        <v>0</v>
      </c>
      <c r="AX89" s="49">
        <v>0</v>
      </c>
      <c r="AY89" s="49">
        <v>0</v>
      </c>
      <c r="AZ89" s="49">
        <v>0</v>
      </c>
      <c r="BA89" s="49">
        <v>0</v>
      </c>
      <c r="BB89" s="49">
        <v>0</v>
      </c>
      <c r="BC89" s="49">
        <v>0</v>
      </c>
      <c r="BD89" s="49">
        <v>0</v>
      </c>
      <c r="BE89" s="49">
        <v>0</v>
      </c>
      <c r="BF89" s="49">
        <v>0</v>
      </c>
      <c r="BG89" s="49">
        <v>0</v>
      </c>
      <c r="BH89" s="49">
        <v>0</v>
      </c>
    </row>
    <row r="90" spans="2:60" ht="11.25" hidden="1">
      <c r="B90" s="18" t="s">
        <v>232</v>
      </c>
      <c r="C90" s="14">
        <f>C146*8.5</f>
        <v>34909.5</v>
      </c>
      <c r="D90" s="14">
        <f aca="true" t="shared" si="53" ref="D90:N90">D146*8.5</f>
        <v>34909.5</v>
      </c>
      <c r="E90" s="14">
        <f t="shared" si="53"/>
        <v>34909.5</v>
      </c>
      <c r="F90" s="14">
        <f t="shared" si="53"/>
        <v>34909.5</v>
      </c>
      <c r="G90" s="14">
        <f t="shared" si="53"/>
        <v>34909.5</v>
      </c>
      <c r="H90" s="14">
        <f t="shared" si="53"/>
        <v>34909.5</v>
      </c>
      <c r="I90" s="14">
        <f t="shared" si="53"/>
        <v>34909.5</v>
      </c>
      <c r="J90" s="14">
        <f t="shared" si="53"/>
        <v>34909.5</v>
      </c>
      <c r="K90" s="14">
        <f t="shared" si="53"/>
        <v>34909.5</v>
      </c>
      <c r="L90" s="14">
        <f t="shared" si="53"/>
        <v>34909.5</v>
      </c>
      <c r="M90" s="14">
        <f t="shared" si="53"/>
        <v>34909.5</v>
      </c>
      <c r="N90" s="14">
        <f t="shared" si="53"/>
        <v>34909.5</v>
      </c>
      <c r="O90" s="14">
        <f>SUM(C90:N90)</f>
        <v>418914</v>
      </c>
      <c r="U90" s="10" t="s">
        <v>142</v>
      </c>
      <c r="V90" s="49">
        <v>0</v>
      </c>
      <c r="W90" s="49">
        <v>0</v>
      </c>
      <c r="X90" s="49">
        <v>0</v>
      </c>
      <c r="Y90" s="49">
        <v>0</v>
      </c>
      <c r="Z90" s="49">
        <v>0</v>
      </c>
      <c r="AA90" s="49">
        <v>0</v>
      </c>
      <c r="AB90" s="49">
        <v>0</v>
      </c>
      <c r="AC90" s="49">
        <v>0</v>
      </c>
      <c r="AD90" s="49">
        <v>13000</v>
      </c>
      <c r="AE90" s="49">
        <v>0</v>
      </c>
      <c r="AF90" s="49">
        <v>0</v>
      </c>
      <c r="AG90" s="49">
        <v>0</v>
      </c>
      <c r="AI90" s="49">
        <v>0</v>
      </c>
      <c r="AJ90" s="49">
        <v>0</v>
      </c>
      <c r="AK90" s="49">
        <v>0</v>
      </c>
      <c r="AL90" s="49">
        <v>0</v>
      </c>
      <c r="AM90" s="49">
        <v>0</v>
      </c>
      <c r="AN90" s="49">
        <v>0</v>
      </c>
      <c r="AO90" s="49">
        <v>0</v>
      </c>
      <c r="AP90" s="49">
        <v>0</v>
      </c>
      <c r="AQ90" s="49">
        <v>0</v>
      </c>
      <c r="AR90" s="49">
        <v>0</v>
      </c>
      <c r="AS90" s="49">
        <v>0</v>
      </c>
      <c r="AT90" s="49">
        <v>0</v>
      </c>
      <c r="AW90" s="49">
        <v>0</v>
      </c>
      <c r="AX90" s="49">
        <v>0</v>
      </c>
      <c r="AY90" s="49">
        <v>0</v>
      </c>
      <c r="AZ90" s="49">
        <v>0</v>
      </c>
      <c r="BA90" s="49">
        <v>0</v>
      </c>
      <c r="BB90" s="49">
        <v>0</v>
      </c>
      <c r="BC90" s="49">
        <v>0</v>
      </c>
      <c r="BD90" s="49">
        <v>0</v>
      </c>
      <c r="BE90" s="49">
        <v>0</v>
      </c>
      <c r="BF90" s="49">
        <v>0</v>
      </c>
      <c r="BG90" s="49">
        <v>0</v>
      </c>
      <c r="BH90" s="49">
        <v>0</v>
      </c>
    </row>
    <row r="91" spans="2:60" ht="11.25" hidden="1">
      <c r="B91" s="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4"/>
      <c r="U91" s="10" t="s">
        <v>143</v>
      </c>
      <c r="V91" s="49">
        <v>0</v>
      </c>
      <c r="W91" s="49">
        <v>0</v>
      </c>
      <c r="X91" s="49">
        <v>0</v>
      </c>
      <c r="Y91" s="49">
        <v>0</v>
      </c>
      <c r="Z91" s="49">
        <v>0</v>
      </c>
      <c r="AA91" s="49">
        <v>7000</v>
      </c>
      <c r="AB91" s="49">
        <v>39808</v>
      </c>
      <c r="AC91" s="49">
        <v>7403</v>
      </c>
      <c r="AD91" s="49">
        <v>0</v>
      </c>
      <c r="AE91" s="49">
        <v>6000</v>
      </c>
      <c r="AF91" s="49">
        <v>0</v>
      </c>
      <c r="AG91" s="49">
        <v>0</v>
      </c>
      <c r="AI91" s="49">
        <v>0</v>
      </c>
      <c r="AJ91" s="49">
        <v>0</v>
      </c>
      <c r="AK91" s="49">
        <v>0</v>
      </c>
      <c r="AL91" s="49">
        <v>0</v>
      </c>
      <c r="AM91" s="49">
        <v>0</v>
      </c>
      <c r="AN91" s="49">
        <v>0</v>
      </c>
      <c r="AO91" s="49">
        <v>3198</v>
      </c>
      <c r="AP91" s="49">
        <v>0</v>
      </c>
      <c r="AQ91" s="49">
        <v>0</v>
      </c>
      <c r="AR91" s="49">
        <v>0</v>
      </c>
      <c r="AS91" s="49">
        <v>0</v>
      </c>
      <c r="AT91" s="49">
        <v>0</v>
      </c>
      <c r="AW91" s="49">
        <v>0</v>
      </c>
      <c r="AX91" s="49">
        <v>0</v>
      </c>
      <c r="AY91" s="49">
        <v>0</v>
      </c>
      <c r="AZ91" s="49">
        <v>0</v>
      </c>
      <c r="BA91" s="49">
        <v>0</v>
      </c>
      <c r="BB91" s="49">
        <v>0</v>
      </c>
      <c r="BC91" s="49">
        <v>2862</v>
      </c>
      <c r="BD91" s="49">
        <v>0</v>
      </c>
      <c r="BE91" s="49">
        <v>0</v>
      </c>
      <c r="BF91" s="49">
        <v>0</v>
      </c>
      <c r="BG91" s="49">
        <v>0</v>
      </c>
      <c r="BH91" s="49">
        <v>0</v>
      </c>
    </row>
    <row r="92" spans="2:60" ht="11.25" hidden="1">
      <c r="B92" s="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4"/>
      <c r="U92" s="10" t="s">
        <v>144</v>
      </c>
      <c r="V92" s="49">
        <v>0</v>
      </c>
      <c r="W92" s="49">
        <v>0</v>
      </c>
      <c r="X92" s="49">
        <v>0</v>
      </c>
      <c r="Y92" s="49">
        <v>0</v>
      </c>
      <c r="Z92" s="49">
        <v>0</v>
      </c>
      <c r="AA92" s="49">
        <v>0</v>
      </c>
      <c r="AB92" s="49">
        <v>0</v>
      </c>
      <c r="AC92" s="49">
        <v>0</v>
      </c>
      <c r="AD92" s="49">
        <v>0</v>
      </c>
      <c r="AE92" s="49">
        <v>0</v>
      </c>
      <c r="AF92" s="49">
        <v>0</v>
      </c>
      <c r="AG92" s="49">
        <v>0</v>
      </c>
      <c r="AI92" s="49">
        <v>0</v>
      </c>
      <c r="AJ92" s="49">
        <v>0</v>
      </c>
      <c r="AK92" s="49">
        <v>0</v>
      </c>
      <c r="AL92" s="49">
        <v>0</v>
      </c>
      <c r="AM92" s="49">
        <v>0</v>
      </c>
      <c r="AN92" s="49">
        <v>0</v>
      </c>
      <c r="AO92" s="49">
        <v>0</v>
      </c>
      <c r="AP92" s="49">
        <v>0</v>
      </c>
      <c r="AQ92" s="49">
        <v>0</v>
      </c>
      <c r="AR92" s="49">
        <v>0</v>
      </c>
      <c r="AS92" s="49">
        <v>0</v>
      </c>
      <c r="AT92" s="49">
        <v>0</v>
      </c>
      <c r="AW92" s="49">
        <v>0</v>
      </c>
      <c r="AX92" s="49">
        <v>0</v>
      </c>
      <c r="AY92" s="49">
        <v>0</v>
      </c>
      <c r="AZ92" s="49">
        <v>0</v>
      </c>
      <c r="BA92" s="49">
        <v>0</v>
      </c>
      <c r="BB92" s="49">
        <v>0</v>
      </c>
      <c r="BC92" s="49">
        <v>0</v>
      </c>
      <c r="BD92" s="49">
        <v>0</v>
      </c>
      <c r="BE92" s="49">
        <v>0</v>
      </c>
      <c r="BF92" s="49">
        <v>0</v>
      </c>
      <c r="BG92" s="49">
        <v>0</v>
      </c>
      <c r="BH92" s="49">
        <v>0</v>
      </c>
    </row>
    <row r="93" spans="2:60" ht="11.25" hidden="1">
      <c r="B93" s="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4"/>
      <c r="U93" s="10" t="s">
        <v>146</v>
      </c>
      <c r="V93" s="49">
        <v>0</v>
      </c>
      <c r="W93" s="49">
        <v>0</v>
      </c>
      <c r="X93" s="49">
        <v>0</v>
      </c>
      <c r="Y93" s="49">
        <v>0</v>
      </c>
      <c r="Z93" s="49">
        <v>0</v>
      </c>
      <c r="AA93" s="49">
        <v>0</v>
      </c>
      <c r="AB93" s="49">
        <v>0</v>
      </c>
      <c r="AC93" s="49">
        <v>0</v>
      </c>
      <c r="AD93" s="49">
        <v>0</v>
      </c>
      <c r="AE93" s="49">
        <v>0</v>
      </c>
      <c r="AF93" s="49">
        <v>0</v>
      </c>
      <c r="AG93" s="49">
        <v>0</v>
      </c>
      <c r="AI93" s="49">
        <v>0</v>
      </c>
      <c r="AJ93" s="49">
        <v>0</v>
      </c>
      <c r="AK93" s="49">
        <v>0</v>
      </c>
      <c r="AL93" s="49">
        <v>0</v>
      </c>
      <c r="AM93" s="49">
        <v>0</v>
      </c>
      <c r="AN93" s="49">
        <v>0</v>
      </c>
      <c r="AO93" s="49">
        <v>0</v>
      </c>
      <c r="AP93" s="49">
        <v>0</v>
      </c>
      <c r="AQ93" s="49">
        <v>0</v>
      </c>
      <c r="AR93" s="49">
        <v>0</v>
      </c>
      <c r="AS93" s="49">
        <v>0</v>
      </c>
      <c r="AT93" s="49">
        <v>0</v>
      </c>
      <c r="AW93" s="49">
        <v>0</v>
      </c>
      <c r="AX93" s="49">
        <v>0</v>
      </c>
      <c r="AY93" s="49">
        <v>0</v>
      </c>
      <c r="AZ93" s="49">
        <v>0</v>
      </c>
      <c r="BA93" s="49">
        <v>0</v>
      </c>
      <c r="BB93" s="49">
        <v>0</v>
      </c>
      <c r="BC93" s="49">
        <v>0</v>
      </c>
      <c r="BD93" s="49">
        <v>0</v>
      </c>
      <c r="BE93" s="49">
        <v>0</v>
      </c>
      <c r="BF93" s="49">
        <v>0</v>
      </c>
      <c r="BG93" s="49">
        <v>0</v>
      </c>
      <c r="BH93" s="49">
        <v>0</v>
      </c>
    </row>
    <row r="94" spans="2:60" ht="11.25" hidden="1">
      <c r="B94" s="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4"/>
      <c r="U94" s="10" t="s">
        <v>147</v>
      </c>
      <c r="V94" s="49">
        <v>0</v>
      </c>
      <c r="W94" s="49">
        <v>0</v>
      </c>
      <c r="X94" s="49">
        <v>0</v>
      </c>
      <c r="Y94" s="49">
        <v>0</v>
      </c>
      <c r="Z94" s="49">
        <v>0</v>
      </c>
      <c r="AA94" s="49">
        <v>0</v>
      </c>
      <c r="AB94" s="49">
        <v>0</v>
      </c>
      <c r="AC94" s="49">
        <v>0</v>
      </c>
      <c r="AD94" s="49">
        <v>0</v>
      </c>
      <c r="AE94" s="49">
        <v>0</v>
      </c>
      <c r="AF94" s="49">
        <v>0</v>
      </c>
      <c r="AG94" s="49">
        <v>0</v>
      </c>
      <c r="AI94" s="49">
        <v>0</v>
      </c>
      <c r="AJ94" s="49">
        <v>0</v>
      </c>
      <c r="AK94" s="49">
        <v>0</v>
      </c>
      <c r="AL94" s="49">
        <v>0</v>
      </c>
      <c r="AM94" s="49">
        <v>0</v>
      </c>
      <c r="AN94" s="49">
        <v>0</v>
      </c>
      <c r="AO94" s="49">
        <v>0</v>
      </c>
      <c r="AP94" s="49">
        <v>0</v>
      </c>
      <c r="AQ94" s="49">
        <v>0</v>
      </c>
      <c r="AR94" s="49">
        <v>0</v>
      </c>
      <c r="AS94" s="49">
        <v>0</v>
      </c>
      <c r="AT94" s="49">
        <v>0</v>
      </c>
      <c r="AW94" s="49">
        <v>0</v>
      </c>
      <c r="AX94" s="49">
        <v>0</v>
      </c>
      <c r="AY94" s="49">
        <v>0</v>
      </c>
      <c r="AZ94" s="49">
        <v>0</v>
      </c>
      <c r="BA94" s="49">
        <v>0</v>
      </c>
      <c r="BB94" s="49">
        <v>0</v>
      </c>
      <c r="BC94" s="49">
        <v>0</v>
      </c>
      <c r="BD94" s="49">
        <v>0</v>
      </c>
      <c r="BE94" s="49">
        <v>0</v>
      </c>
      <c r="BF94" s="49">
        <v>0</v>
      </c>
      <c r="BG94" s="49">
        <v>0</v>
      </c>
      <c r="BH94" s="49">
        <v>0</v>
      </c>
    </row>
    <row r="95" spans="2:60" ht="11.25" hidden="1">
      <c r="B95" s="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4"/>
      <c r="U95" s="10" t="s">
        <v>149</v>
      </c>
      <c r="V95" s="49">
        <v>0</v>
      </c>
      <c r="W95" s="49">
        <v>0</v>
      </c>
      <c r="X95" s="49">
        <v>0</v>
      </c>
      <c r="Y95" s="49">
        <v>0</v>
      </c>
      <c r="Z95" s="49">
        <v>0</v>
      </c>
      <c r="AA95" s="49">
        <v>0</v>
      </c>
      <c r="AB95" s="49">
        <v>0</v>
      </c>
      <c r="AC95" s="49">
        <v>0</v>
      </c>
      <c r="AD95" s="49">
        <v>2000</v>
      </c>
      <c r="AE95" s="49">
        <v>0</v>
      </c>
      <c r="AF95" s="49">
        <v>0</v>
      </c>
      <c r="AG95" s="49">
        <v>0</v>
      </c>
      <c r="AI95" s="49">
        <v>0</v>
      </c>
      <c r="AJ95" s="49">
        <v>0</v>
      </c>
      <c r="AK95" s="49">
        <v>0</v>
      </c>
      <c r="AL95" s="49">
        <v>0</v>
      </c>
      <c r="AM95" s="49">
        <v>0</v>
      </c>
      <c r="AN95" s="49">
        <v>0</v>
      </c>
      <c r="AO95" s="49">
        <v>0</v>
      </c>
      <c r="AP95" s="49">
        <v>0</v>
      </c>
      <c r="AQ95" s="49">
        <v>0</v>
      </c>
      <c r="AR95" s="49">
        <v>0</v>
      </c>
      <c r="AS95" s="49">
        <v>0</v>
      </c>
      <c r="AT95" s="49">
        <v>0</v>
      </c>
      <c r="AW95" s="49">
        <v>0</v>
      </c>
      <c r="AX95" s="49">
        <v>0</v>
      </c>
      <c r="AY95" s="49">
        <v>0</v>
      </c>
      <c r="AZ95" s="49">
        <v>0</v>
      </c>
      <c r="BA95" s="49">
        <v>0</v>
      </c>
      <c r="BB95" s="49">
        <v>0</v>
      </c>
      <c r="BC95" s="49">
        <v>0</v>
      </c>
      <c r="BD95" s="49">
        <v>0</v>
      </c>
      <c r="BE95" s="49">
        <v>0</v>
      </c>
      <c r="BF95" s="49">
        <v>0</v>
      </c>
      <c r="BG95" s="49">
        <v>0</v>
      </c>
      <c r="BH95" s="49">
        <v>0</v>
      </c>
    </row>
    <row r="96" spans="2:60" ht="11.25" hidden="1">
      <c r="B96" s="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4"/>
      <c r="U96" s="10" t="s">
        <v>151</v>
      </c>
      <c r="V96" s="49">
        <v>0</v>
      </c>
      <c r="W96" s="49">
        <v>0</v>
      </c>
      <c r="X96" s="49">
        <v>1596.09</v>
      </c>
      <c r="Y96" s="49">
        <v>11596.09</v>
      </c>
      <c r="Z96" s="49">
        <v>10000</v>
      </c>
      <c r="AA96" s="49">
        <v>10000</v>
      </c>
      <c r="AB96" s="49">
        <v>10000</v>
      </c>
      <c r="AC96" s="49">
        <v>10000</v>
      </c>
      <c r="AD96" s="49">
        <v>10000</v>
      </c>
      <c r="AE96" s="49">
        <v>0</v>
      </c>
      <c r="AF96" s="49">
        <v>0</v>
      </c>
      <c r="AG96" s="49">
        <v>0</v>
      </c>
      <c r="AI96" s="49">
        <v>0</v>
      </c>
      <c r="AJ96" s="49">
        <v>0</v>
      </c>
      <c r="AK96" s="49">
        <v>0</v>
      </c>
      <c r="AL96" s="49">
        <v>0</v>
      </c>
      <c r="AM96" s="49">
        <v>0</v>
      </c>
      <c r="AN96" s="49">
        <v>0</v>
      </c>
      <c r="AO96" s="49">
        <v>0</v>
      </c>
      <c r="AP96" s="49">
        <v>0</v>
      </c>
      <c r="AQ96" s="49">
        <v>0</v>
      </c>
      <c r="AR96" s="49">
        <v>0</v>
      </c>
      <c r="AS96" s="49">
        <v>0</v>
      </c>
      <c r="AT96" s="49">
        <v>0</v>
      </c>
      <c r="AW96" s="49">
        <v>0</v>
      </c>
      <c r="AX96" s="49">
        <v>0</v>
      </c>
      <c r="AY96" s="49">
        <v>0</v>
      </c>
      <c r="AZ96" s="49">
        <v>0</v>
      </c>
      <c r="BA96" s="49">
        <v>0</v>
      </c>
      <c r="BB96" s="49">
        <v>0</v>
      </c>
      <c r="BC96" s="49">
        <v>0</v>
      </c>
      <c r="BD96" s="49">
        <v>0</v>
      </c>
      <c r="BE96" s="49">
        <v>0</v>
      </c>
      <c r="BF96" s="49">
        <v>0</v>
      </c>
      <c r="BG96" s="49">
        <v>0</v>
      </c>
      <c r="BH96" s="49">
        <v>0</v>
      </c>
    </row>
    <row r="97" spans="2:60" ht="11.25" hidden="1">
      <c r="B97" s="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4"/>
      <c r="U97" s="10" t="s">
        <v>153</v>
      </c>
      <c r="V97" s="49">
        <v>0</v>
      </c>
      <c r="W97" s="49">
        <v>0</v>
      </c>
      <c r="X97" s="49">
        <v>0</v>
      </c>
      <c r="Y97" s="49">
        <v>0</v>
      </c>
      <c r="Z97" s="49">
        <v>0</v>
      </c>
      <c r="AA97" s="49">
        <v>0</v>
      </c>
      <c r="AB97" s="49">
        <v>0</v>
      </c>
      <c r="AC97" s="49">
        <v>0</v>
      </c>
      <c r="AD97" s="49">
        <v>0</v>
      </c>
      <c r="AE97" s="49">
        <v>0</v>
      </c>
      <c r="AF97" s="49">
        <v>0</v>
      </c>
      <c r="AG97" s="49">
        <v>0</v>
      </c>
      <c r="AI97" s="49">
        <v>0</v>
      </c>
      <c r="AJ97" s="49">
        <v>0</v>
      </c>
      <c r="AK97" s="49">
        <v>0</v>
      </c>
      <c r="AL97" s="49">
        <v>0</v>
      </c>
      <c r="AM97" s="49">
        <v>0</v>
      </c>
      <c r="AN97" s="49">
        <v>0</v>
      </c>
      <c r="AO97" s="49">
        <v>0</v>
      </c>
      <c r="AP97" s="49">
        <v>0</v>
      </c>
      <c r="AQ97" s="49">
        <v>0</v>
      </c>
      <c r="AR97" s="49">
        <v>0</v>
      </c>
      <c r="AS97" s="49">
        <v>0</v>
      </c>
      <c r="AT97" s="49">
        <v>0</v>
      </c>
      <c r="AW97" s="49">
        <v>0</v>
      </c>
      <c r="AX97" s="49">
        <v>0</v>
      </c>
      <c r="AY97" s="49">
        <v>0</v>
      </c>
      <c r="AZ97" s="49">
        <v>0</v>
      </c>
      <c r="BA97" s="49">
        <v>0</v>
      </c>
      <c r="BB97" s="49">
        <v>0</v>
      </c>
      <c r="BC97" s="49">
        <v>0</v>
      </c>
      <c r="BD97" s="49">
        <v>0</v>
      </c>
      <c r="BE97" s="49">
        <v>0</v>
      </c>
      <c r="BF97" s="49">
        <v>0</v>
      </c>
      <c r="BG97" s="49">
        <v>0</v>
      </c>
      <c r="BH97" s="49">
        <v>0</v>
      </c>
    </row>
    <row r="98" spans="2:60" ht="11.25" hidden="1">
      <c r="B98" s="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4"/>
      <c r="U98" s="10" t="s">
        <v>155</v>
      </c>
      <c r="V98" s="49">
        <v>0</v>
      </c>
      <c r="W98" s="49">
        <v>0</v>
      </c>
      <c r="X98" s="49">
        <v>0</v>
      </c>
      <c r="Y98" s="49">
        <v>0</v>
      </c>
      <c r="Z98" s="49">
        <v>0</v>
      </c>
      <c r="AA98" s="49">
        <v>0</v>
      </c>
      <c r="AB98" s="49">
        <v>0</v>
      </c>
      <c r="AC98" s="49">
        <v>0</v>
      </c>
      <c r="AD98" s="49">
        <v>0</v>
      </c>
      <c r="AE98" s="49">
        <v>0</v>
      </c>
      <c r="AF98" s="49">
        <v>0</v>
      </c>
      <c r="AG98" s="49">
        <v>0</v>
      </c>
      <c r="AI98" s="49">
        <v>0</v>
      </c>
      <c r="AJ98" s="49">
        <v>0</v>
      </c>
      <c r="AK98" s="49">
        <v>0</v>
      </c>
      <c r="AL98" s="49">
        <v>0</v>
      </c>
      <c r="AM98" s="49">
        <v>0</v>
      </c>
      <c r="AN98" s="49">
        <v>0</v>
      </c>
      <c r="AO98" s="49">
        <v>0</v>
      </c>
      <c r="AP98" s="49">
        <v>0</v>
      </c>
      <c r="AQ98" s="49">
        <v>0</v>
      </c>
      <c r="AR98" s="49">
        <v>0</v>
      </c>
      <c r="AS98" s="49">
        <v>0</v>
      </c>
      <c r="AT98" s="49">
        <v>0</v>
      </c>
      <c r="AW98" s="49">
        <v>0</v>
      </c>
      <c r="AX98" s="49">
        <v>0</v>
      </c>
      <c r="AY98" s="49">
        <v>0</v>
      </c>
      <c r="AZ98" s="49">
        <v>0</v>
      </c>
      <c r="BA98" s="49">
        <v>0</v>
      </c>
      <c r="BB98" s="49">
        <v>0</v>
      </c>
      <c r="BC98" s="49">
        <v>0</v>
      </c>
      <c r="BD98" s="49">
        <v>0</v>
      </c>
      <c r="BE98" s="49">
        <v>0</v>
      </c>
      <c r="BF98" s="49">
        <v>0</v>
      </c>
      <c r="BG98" s="49">
        <v>0</v>
      </c>
      <c r="BH98" s="49">
        <v>0</v>
      </c>
    </row>
    <row r="99" spans="2:60" ht="11.25" hidden="1">
      <c r="B99" s="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4"/>
      <c r="U99" s="10" t="s">
        <v>157</v>
      </c>
      <c r="V99" s="49">
        <v>0</v>
      </c>
      <c r="W99" s="49">
        <v>0</v>
      </c>
      <c r="X99" s="49">
        <v>0</v>
      </c>
      <c r="Y99" s="49">
        <v>0</v>
      </c>
      <c r="Z99" s="49">
        <v>0</v>
      </c>
      <c r="AA99" s="49">
        <v>0</v>
      </c>
      <c r="AB99" s="49">
        <v>0</v>
      </c>
      <c r="AC99" s="49">
        <v>0</v>
      </c>
      <c r="AD99" s="49">
        <v>0</v>
      </c>
      <c r="AE99" s="49">
        <v>0</v>
      </c>
      <c r="AF99" s="49">
        <v>0</v>
      </c>
      <c r="AG99" s="49">
        <v>0</v>
      </c>
      <c r="AI99" s="49">
        <v>0</v>
      </c>
      <c r="AJ99" s="49">
        <v>0</v>
      </c>
      <c r="AK99" s="49">
        <v>0</v>
      </c>
      <c r="AL99" s="49">
        <v>0</v>
      </c>
      <c r="AM99" s="49">
        <v>0</v>
      </c>
      <c r="AN99" s="49">
        <v>0</v>
      </c>
      <c r="AO99" s="49">
        <v>0</v>
      </c>
      <c r="AP99" s="49">
        <v>0</v>
      </c>
      <c r="AQ99" s="49">
        <v>0</v>
      </c>
      <c r="AR99" s="49">
        <v>0</v>
      </c>
      <c r="AS99" s="49">
        <v>0</v>
      </c>
      <c r="AT99" s="49">
        <v>0</v>
      </c>
      <c r="AW99" s="49">
        <v>0</v>
      </c>
      <c r="AX99" s="49">
        <v>0</v>
      </c>
      <c r="AY99" s="49">
        <v>0</v>
      </c>
      <c r="AZ99" s="49">
        <v>0</v>
      </c>
      <c r="BA99" s="49">
        <v>0</v>
      </c>
      <c r="BB99" s="49">
        <v>0</v>
      </c>
      <c r="BC99" s="49">
        <v>0</v>
      </c>
      <c r="BD99" s="49">
        <v>0</v>
      </c>
      <c r="BE99" s="49">
        <v>0</v>
      </c>
      <c r="BF99" s="49">
        <v>0</v>
      </c>
      <c r="BG99" s="49">
        <v>0</v>
      </c>
      <c r="BH99" s="49">
        <v>0</v>
      </c>
    </row>
    <row r="100" spans="2:60" ht="11.25" hidden="1">
      <c r="B100" s="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4"/>
      <c r="U100" s="10" t="s">
        <v>159</v>
      </c>
      <c r="V100" s="49">
        <v>0</v>
      </c>
      <c r="W100" s="49">
        <v>0</v>
      </c>
      <c r="X100" s="49">
        <v>0</v>
      </c>
      <c r="Y100" s="49">
        <v>0</v>
      </c>
      <c r="Z100" s="49">
        <v>0</v>
      </c>
      <c r="AA100" s="49">
        <v>0</v>
      </c>
      <c r="AB100" s="49">
        <v>0</v>
      </c>
      <c r="AC100" s="49">
        <v>0</v>
      </c>
      <c r="AD100" s="49">
        <v>0</v>
      </c>
      <c r="AE100" s="49">
        <v>0</v>
      </c>
      <c r="AF100" s="49">
        <v>0</v>
      </c>
      <c r="AG100" s="49">
        <v>0</v>
      </c>
      <c r="AI100" s="49">
        <v>0</v>
      </c>
      <c r="AJ100" s="49">
        <v>0</v>
      </c>
      <c r="AK100" s="49">
        <v>0</v>
      </c>
      <c r="AL100" s="49">
        <v>0</v>
      </c>
      <c r="AM100" s="49">
        <v>0</v>
      </c>
      <c r="AN100" s="49">
        <v>0</v>
      </c>
      <c r="AO100" s="49">
        <v>0</v>
      </c>
      <c r="AP100" s="49">
        <v>0</v>
      </c>
      <c r="AQ100" s="49">
        <v>0</v>
      </c>
      <c r="AR100" s="49">
        <v>0</v>
      </c>
      <c r="AS100" s="49">
        <v>0</v>
      </c>
      <c r="AT100" s="49">
        <v>0</v>
      </c>
      <c r="AW100" s="49">
        <v>0</v>
      </c>
      <c r="AX100" s="49">
        <v>0</v>
      </c>
      <c r="AY100" s="49">
        <v>0</v>
      </c>
      <c r="AZ100" s="49">
        <v>0</v>
      </c>
      <c r="BA100" s="49">
        <v>0</v>
      </c>
      <c r="BB100" s="49">
        <v>0</v>
      </c>
      <c r="BC100" s="49">
        <v>0</v>
      </c>
      <c r="BD100" s="49">
        <v>0</v>
      </c>
      <c r="BE100" s="49">
        <v>0</v>
      </c>
      <c r="BF100" s="49">
        <v>0</v>
      </c>
      <c r="BG100" s="49">
        <v>0</v>
      </c>
      <c r="BH100" s="49">
        <v>0</v>
      </c>
    </row>
    <row r="101" spans="2:60" ht="11.25" hidden="1">
      <c r="B101" s="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4"/>
      <c r="U101" s="10" t="s">
        <v>161</v>
      </c>
      <c r="V101" s="49">
        <v>0</v>
      </c>
      <c r="W101" s="49">
        <v>0</v>
      </c>
      <c r="X101" s="49">
        <v>0</v>
      </c>
      <c r="Y101" s="49">
        <v>0</v>
      </c>
      <c r="Z101" s="49">
        <v>0</v>
      </c>
      <c r="AA101" s="49">
        <v>0</v>
      </c>
      <c r="AB101" s="49">
        <v>0</v>
      </c>
      <c r="AC101" s="49">
        <v>0</v>
      </c>
      <c r="AD101" s="49">
        <v>0</v>
      </c>
      <c r="AE101" s="49">
        <v>1875</v>
      </c>
      <c r="AF101" s="49">
        <v>0</v>
      </c>
      <c r="AG101" s="49">
        <v>0</v>
      </c>
      <c r="AI101" s="49">
        <v>0</v>
      </c>
      <c r="AJ101" s="49">
        <v>0</v>
      </c>
      <c r="AK101" s="49">
        <v>0</v>
      </c>
      <c r="AL101" s="49">
        <v>0</v>
      </c>
      <c r="AM101" s="49">
        <v>0</v>
      </c>
      <c r="AN101" s="49">
        <v>0</v>
      </c>
      <c r="AO101" s="49">
        <v>0</v>
      </c>
      <c r="AP101" s="49">
        <v>0</v>
      </c>
      <c r="AQ101" s="49">
        <v>0</v>
      </c>
      <c r="AR101" s="49">
        <v>0</v>
      </c>
      <c r="AS101" s="49">
        <v>0</v>
      </c>
      <c r="AT101" s="49">
        <v>0</v>
      </c>
      <c r="AW101" s="49">
        <v>0</v>
      </c>
      <c r="AX101" s="49">
        <v>0</v>
      </c>
      <c r="AY101" s="49">
        <v>0</v>
      </c>
      <c r="AZ101" s="49">
        <v>0</v>
      </c>
      <c r="BA101" s="49">
        <v>0</v>
      </c>
      <c r="BB101" s="49">
        <v>0</v>
      </c>
      <c r="BC101" s="49">
        <v>0</v>
      </c>
      <c r="BD101" s="49">
        <v>0</v>
      </c>
      <c r="BE101" s="49">
        <v>0</v>
      </c>
      <c r="BF101" s="49">
        <v>0</v>
      </c>
      <c r="BG101" s="49">
        <v>0</v>
      </c>
      <c r="BH101" s="49">
        <v>0</v>
      </c>
    </row>
    <row r="102" spans="2:60" ht="11.25" hidden="1">
      <c r="B102" s="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4"/>
      <c r="U102" s="10" t="s">
        <v>162</v>
      </c>
      <c r="V102" s="49">
        <v>0</v>
      </c>
      <c r="W102" s="49">
        <v>0</v>
      </c>
      <c r="X102" s="49">
        <v>0</v>
      </c>
      <c r="Y102" s="49">
        <v>0</v>
      </c>
      <c r="Z102" s="49">
        <v>0</v>
      </c>
      <c r="AA102" s="49">
        <v>0</v>
      </c>
      <c r="AB102" s="49">
        <v>15000</v>
      </c>
      <c r="AC102" s="49">
        <v>0</v>
      </c>
      <c r="AD102" s="49">
        <v>0</v>
      </c>
      <c r="AE102" s="49">
        <v>0</v>
      </c>
      <c r="AF102" s="49">
        <v>0</v>
      </c>
      <c r="AG102" s="49">
        <v>0</v>
      </c>
      <c r="AI102" s="49">
        <v>0</v>
      </c>
      <c r="AJ102" s="49">
        <v>0</v>
      </c>
      <c r="AK102" s="49">
        <v>0</v>
      </c>
      <c r="AL102" s="49">
        <v>0</v>
      </c>
      <c r="AM102" s="49">
        <v>0</v>
      </c>
      <c r="AN102" s="49">
        <v>0</v>
      </c>
      <c r="AO102" s="49">
        <v>15000</v>
      </c>
      <c r="AP102" s="49">
        <v>0</v>
      </c>
      <c r="AQ102" s="49">
        <v>0</v>
      </c>
      <c r="AR102" s="49">
        <v>0</v>
      </c>
      <c r="AS102" s="49">
        <v>0</v>
      </c>
      <c r="AT102" s="49">
        <v>0</v>
      </c>
      <c r="AW102" s="49">
        <v>0</v>
      </c>
      <c r="AX102" s="49">
        <v>0</v>
      </c>
      <c r="AY102" s="49">
        <v>0</v>
      </c>
      <c r="AZ102" s="49">
        <v>0</v>
      </c>
      <c r="BA102" s="49">
        <v>0</v>
      </c>
      <c r="BB102" s="49">
        <v>0</v>
      </c>
      <c r="BC102" s="49">
        <v>0</v>
      </c>
      <c r="BD102" s="49">
        <v>0</v>
      </c>
      <c r="BE102" s="49">
        <v>0</v>
      </c>
      <c r="BF102" s="49">
        <v>0</v>
      </c>
      <c r="BG102" s="49">
        <v>0</v>
      </c>
      <c r="BH102" s="49">
        <v>0</v>
      </c>
    </row>
    <row r="103" spans="2:60" ht="11.25" hidden="1">
      <c r="B103" s="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4"/>
      <c r="U103" s="10" t="s">
        <v>163</v>
      </c>
      <c r="V103" s="49">
        <v>1240</v>
      </c>
      <c r="W103" s="49">
        <v>1390</v>
      </c>
      <c r="X103" s="49">
        <v>3633</v>
      </c>
      <c r="Y103" s="49">
        <v>1626.72</v>
      </c>
      <c r="Z103" s="49">
        <v>3588</v>
      </c>
      <c r="AA103" s="49">
        <v>2910</v>
      </c>
      <c r="AB103" s="49">
        <v>5101</v>
      </c>
      <c r="AC103" s="49">
        <v>2174.97</v>
      </c>
      <c r="AD103" s="49">
        <v>32322.68</v>
      </c>
      <c r="AE103" s="49">
        <v>10420.9</v>
      </c>
      <c r="AF103" s="49">
        <v>8541.57</v>
      </c>
      <c r="AG103" s="49">
        <v>848</v>
      </c>
      <c r="AI103" s="49">
        <v>1140</v>
      </c>
      <c r="AJ103" s="49">
        <v>1266</v>
      </c>
      <c r="AK103" s="49">
        <v>2993</v>
      </c>
      <c r="AL103" s="49">
        <v>1626.72</v>
      </c>
      <c r="AM103" s="49">
        <v>2588</v>
      </c>
      <c r="AN103" s="49">
        <v>2910</v>
      </c>
      <c r="AO103" s="49">
        <v>5101</v>
      </c>
      <c r="AP103" s="49">
        <v>1134.87</v>
      </c>
      <c r="AQ103" s="49">
        <v>25520</v>
      </c>
      <c r="AR103" s="49">
        <v>5974.9</v>
      </c>
      <c r="AS103" s="49">
        <v>7048.57</v>
      </c>
      <c r="AT103" s="49">
        <v>713</v>
      </c>
      <c r="AW103" s="49">
        <v>100</v>
      </c>
      <c r="AX103" s="49">
        <v>0</v>
      </c>
      <c r="AY103" s="49">
        <v>180</v>
      </c>
      <c r="AZ103" s="49">
        <v>0</v>
      </c>
      <c r="BA103" s="49">
        <v>0</v>
      </c>
      <c r="BB103" s="49">
        <v>0</v>
      </c>
      <c r="BC103" s="49">
        <v>0</v>
      </c>
      <c r="BD103" s="49">
        <v>0</v>
      </c>
      <c r="BE103" s="49">
        <v>0</v>
      </c>
      <c r="BF103" s="49">
        <v>0</v>
      </c>
      <c r="BG103" s="49">
        <v>0</v>
      </c>
      <c r="BH103" s="49">
        <v>0</v>
      </c>
    </row>
    <row r="104" spans="2:60" ht="11.25" hidden="1">
      <c r="B104" s="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4"/>
      <c r="U104" s="10" t="s">
        <v>191</v>
      </c>
      <c r="V104" s="49">
        <v>0</v>
      </c>
      <c r="W104" s="49">
        <v>0</v>
      </c>
      <c r="X104" s="49">
        <v>0</v>
      </c>
      <c r="Y104" s="49">
        <v>0</v>
      </c>
      <c r="Z104" s="49">
        <v>0</v>
      </c>
      <c r="AA104" s="49">
        <v>0</v>
      </c>
      <c r="AB104" s="49">
        <v>0</v>
      </c>
      <c r="AC104" s="49">
        <v>0</v>
      </c>
      <c r="AD104" s="49">
        <v>0</v>
      </c>
      <c r="AE104" s="49">
        <v>0</v>
      </c>
      <c r="AF104" s="49">
        <v>50000</v>
      </c>
      <c r="AG104" s="49">
        <v>0</v>
      </c>
      <c r="AI104" s="49">
        <v>0</v>
      </c>
      <c r="AJ104" s="49">
        <v>0</v>
      </c>
      <c r="AK104" s="49">
        <v>0</v>
      </c>
      <c r="AL104" s="49">
        <v>0</v>
      </c>
      <c r="AM104" s="49">
        <v>0</v>
      </c>
      <c r="AN104" s="49">
        <v>0</v>
      </c>
      <c r="AO104" s="49">
        <v>0</v>
      </c>
      <c r="AP104" s="49">
        <v>0</v>
      </c>
      <c r="AQ104" s="49">
        <v>0</v>
      </c>
      <c r="AR104" s="49">
        <v>0</v>
      </c>
      <c r="AS104" s="49">
        <v>50000</v>
      </c>
      <c r="AT104" s="49">
        <v>0</v>
      </c>
      <c r="AW104" s="49">
        <v>0</v>
      </c>
      <c r="AX104" s="49">
        <v>0</v>
      </c>
      <c r="AY104" s="49">
        <v>0</v>
      </c>
      <c r="AZ104" s="49">
        <v>0</v>
      </c>
      <c r="BA104" s="49">
        <v>0</v>
      </c>
      <c r="BB104" s="49">
        <v>0</v>
      </c>
      <c r="BC104" s="49">
        <v>0</v>
      </c>
      <c r="BD104" s="49">
        <v>0</v>
      </c>
      <c r="BE104" s="49">
        <v>0</v>
      </c>
      <c r="BF104" s="49">
        <v>0</v>
      </c>
      <c r="BG104" s="49">
        <v>0</v>
      </c>
      <c r="BH104" s="49">
        <v>0</v>
      </c>
    </row>
    <row r="105" spans="2:60" ht="11.25" hidden="1">
      <c r="B105" s="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4"/>
      <c r="U105" s="10">
        <v>0</v>
      </c>
      <c r="V105" s="49">
        <v>0</v>
      </c>
      <c r="W105" s="49">
        <v>0</v>
      </c>
      <c r="X105" s="49">
        <v>0</v>
      </c>
      <c r="Y105" s="49">
        <v>0</v>
      </c>
      <c r="Z105" s="49">
        <v>0</v>
      </c>
      <c r="AA105" s="49">
        <v>0</v>
      </c>
      <c r="AB105" s="49">
        <v>0</v>
      </c>
      <c r="AC105" s="49">
        <v>0</v>
      </c>
      <c r="AD105" s="49">
        <v>0</v>
      </c>
      <c r="AE105" s="49">
        <v>0</v>
      </c>
      <c r="AF105" s="49">
        <v>0</v>
      </c>
      <c r="AG105" s="49">
        <v>0</v>
      </c>
      <c r="AI105" s="49">
        <v>0</v>
      </c>
      <c r="AJ105" s="49">
        <v>0</v>
      </c>
      <c r="AK105" s="49">
        <v>0</v>
      </c>
      <c r="AL105" s="49">
        <v>0</v>
      </c>
      <c r="AM105" s="49">
        <v>0</v>
      </c>
      <c r="AN105" s="49">
        <v>0</v>
      </c>
      <c r="AO105" s="49">
        <v>0</v>
      </c>
      <c r="AP105" s="49">
        <v>0</v>
      </c>
      <c r="AQ105" s="49">
        <v>0</v>
      </c>
      <c r="AR105" s="49">
        <v>0</v>
      </c>
      <c r="AS105" s="49">
        <v>0</v>
      </c>
      <c r="AT105" s="49">
        <v>0</v>
      </c>
      <c r="AW105" s="49">
        <v>0</v>
      </c>
      <c r="AX105" s="49">
        <v>0</v>
      </c>
      <c r="AY105" s="49">
        <v>0</v>
      </c>
      <c r="AZ105" s="49">
        <v>0</v>
      </c>
      <c r="BA105" s="49">
        <v>0</v>
      </c>
      <c r="BB105" s="49">
        <v>0</v>
      </c>
      <c r="BC105" s="49">
        <v>0</v>
      </c>
      <c r="BD105" s="49">
        <v>0</v>
      </c>
      <c r="BE105" s="49">
        <v>0</v>
      </c>
      <c r="BF105" s="49">
        <v>0</v>
      </c>
      <c r="BG105" s="49">
        <v>0</v>
      </c>
      <c r="BH105" s="49">
        <v>0</v>
      </c>
    </row>
    <row r="106" spans="2:60" ht="11.25" hidden="1">
      <c r="B106" s="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4"/>
      <c r="U106" s="10">
        <v>0</v>
      </c>
      <c r="V106" s="49">
        <v>0</v>
      </c>
      <c r="W106" s="49">
        <v>0</v>
      </c>
      <c r="X106" s="49">
        <v>0</v>
      </c>
      <c r="Y106" s="49">
        <v>0</v>
      </c>
      <c r="Z106" s="49">
        <v>0</v>
      </c>
      <c r="AA106" s="49">
        <v>0</v>
      </c>
      <c r="AB106" s="49">
        <v>0</v>
      </c>
      <c r="AC106" s="49">
        <v>0</v>
      </c>
      <c r="AD106" s="49">
        <v>0</v>
      </c>
      <c r="AE106" s="49">
        <v>0</v>
      </c>
      <c r="AF106" s="49">
        <v>0</v>
      </c>
      <c r="AG106" s="49">
        <v>0</v>
      </c>
      <c r="AI106" s="49">
        <v>0</v>
      </c>
      <c r="AJ106" s="49">
        <v>0</v>
      </c>
      <c r="AK106" s="49">
        <v>0</v>
      </c>
      <c r="AL106" s="49">
        <v>0</v>
      </c>
      <c r="AM106" s="49">
        <v>0</v>
      </c>
      <c r="AN106" s="49">
        <v>0</v>
      </c>
      <c r="AO106" s="49">
        <v>0</v>
      </c>
      <c r="AP106" s="49">
        <v>0</v>
      </c>
      <c r="AQ106" s="49">
        <v>0</v>
      </c>
      <c r="AR106" s="49">
        <v>0</v>
      </c>
      <c r="AS106" s="49">
        <v>0</v>
      </c>
      <c r="AT106" s="49">
        <v>0</v>
      </c>
      <c r="AW106" s="49">
        <v>0</v>
      </c>
      <c r="AX106" s="49">
        <v>0</v>
      </c>
      <c r="AY106" s="49">
        <v>0</v>
      </c>
      <c r="AZ106" s="49">
        <v>0</v>
      </c>
      <c r="BA106" s="49">
        <v>0</v>
      </c>
      <c r="BB106" s="49">
        <v>0</v>
      </c>
      <c r="BC106" s="49">
        <v>0</v>
      </c>
      <c r="BD106" s="49">
        <v>0</v>
      </c>
      <c r="BE106" s="49">
        <v>0</v>
      </c>
      <c r="BF106" s="49">
        <v>0</v>
      </c>
      <c r="BG106" s="49">
        <v>0</v>
      </c>
      <c r="BH106" s="49">
        <v>0</v>
      </c>
    </row>
    <row r="107" spans="2:60" ht="11.25">
      <c r="B107" s="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4"/>
      <c r="U107" s="10">
        <v>0</v>
      </c>
      <c r="V107" s="49">
        <v>0</v>
      </c>
      <c r="W107" s="49">
        <v>0</v>
      </c>
      <c r="X107" s="49">
        <v>0</v>
      </c>
      <c r="Y107" s="49">
        <v>0</v>
      </c>
      <c r="Z107" s="49">
        <v>0</v>
      </c>
      <c r="AA107" s="49">
        <v>0</v>
      </c>
      <c r="AB107" s="49">
        <v>0</v>
      </c>
      <c r="AC107" s="49">
        <v>0</v>
      </c>
      <c r="AD107" s="49">
        <v>0</v>
      </c>
      <c r="AE107" s="49">
        <v>0</v>
      </c>
      <c r="AF107" s="49">
        <v>0</v>
      </c>
      <c r="AG107" s="49">
        <v>0</v>
      </c>
      <c r="AI107" s="49">
        <v>0</v>
      </c>
      <c r="AJ107" s="49">
        <v>0</v>
      </c>
      <c r="AK107" s="49">
        <v>0</v>
      </c>
      <c r="AL107" s="49">
        <v>0</v>
      </c>
      <c r="AM107" s="49">
        <v>0</v>
      </c>
      <c r="AN107" s="49">
        <v>0</v>
      </c>
      <c r="AO107" s="49">
        <v>0</v>
      </c>
      <c r="AP107" s="49">
        <v>0</v>
      </c>
      <c r="AQ107" s="49">
        <v>0</v>
      </c>
      <c r="AR107" s="49">
        <v>0</v>
      </c>
      <c r="AS107" s="49">
        <v>0</v>
      </c>
      <c r="AT107" s="49">
        <v>0</v>
      </c>
      <c r="AW107" s="49">
        <v>0</v>
      </c>
      <c r="AX107" s="49">
        <v>0</v>
      </c>
      <c r="AY107" s="49">
        <v>0</v>
      </c>
      <c r="AZ107" s="49">
        <v>0</v>
      </c>
      <c r="BA107" s="49">
        <v>0</v>
      </c>
      <c r="BB107" s="49">
        <v>0</v>
      </c>
      <c r="BC107" s="49">
        <v>0</v>
      </c>
      <c r="BD107" s="49">
        <v>0</v>
      </c>
      <c r="BE107" s="49">
        <v>0</v>
      </c>
      <c r="BF107" s="49">
        <v>0</v>
      </c>
      <c r="BG107" s="49">
        <v>0</v>
      </c>
      <c r="BH107" s="49">
        <v>0</v>
      </c>
    </row>
    <row r="108" spans="1:60" ht="11.25">
      <c r="A108" s="22">
        <v>26</v>
      </c>
      <c r="B108" s="23" t="s">
        <v>43</v>
      </c>
      <c r="C108" s="14">
        <f>SUM(C109:C142)</f>
        <v>44696.750641325896</v>
      </c>
      <c r="D108" s="14">
        <f aca="true" t="shared" si="54" ref="D108:N108">SUM(D109:D142)</f>
        <v>44864.91108927146</v>
      </c>
      <c r="E108" s="14">
        <f t="shared" si="54"/>
        <v>44394.508271590275</v>
      </c>
      <c r="F108" s="14">
        <f t="shared" si="54"/>
        <v>45244.94506500257</v>
      </c>
      <c r="G108" s="14">
        <f t="shared" si="54"/>
        <v>43963.625342937885</v>
      </c>
      <c r="H108" s="14">
        <f t="shared" si="54"/>
        <v>52390.5728000701</v>
      </c>
      <c r="I108" s="14">
        <f t="shared" si="54"/>
        <v>55832.79750865812</v>
      </c>
      <c r="J108" s="14">
        <f t="shared" si="54"/>
        <v>51309.65087107207</v>
      </c>
      <c r="K108" s="14">
        <f t="shared" si="54"/>
        <v>50496.78562358469</v>
      </c>
      <c r="L108" s="14">
        <f t="shared" si="54"/>
        <v>52823.7436102694</v>
      </c>
      <c r="M108" s="14">
        <f t="shared" si="54"/>
        <v>58677.871782789145</v>
      </c>
      <c r="N108" s="14">
        <f t="shared" si="54"/>
        <v>60931.43601784142</v>
      </c>
      <c r="O108" s="14">
        <f aca="true" t="shared" si="55" ref="O108:O142">SUM(C108:N108)</f>
        <v>605627.5986244131</v>
      </c>
      <c r="Q108" s="13">
        <f>O108/N146/12</f>
        <v>12.2885236308825</v>
      </c>
      <c r="U108" s="10">
        <v>26</v>
      </c>
      <c r="V108" s="49">
        <v>0</v>
      </c>
      <c r="W108" s="49">
        <v>0</v>
      </c>
      <c r="X108" s="49">
        <v>0</v>
      </c>
      <c r="Y108" s="49">
        <v>0</v>
      </c>
      <c r="Z108" s="49">
        <v>0</v>
      </c>
      <c r="AA108" s="49">
        <v>0</v>
      </c>
      <c r="AB108" s="49">
        <v>0</v>
      </c>
      <c r="AC108" s="49">
        <v>0</v>
      </c>
      <c r="AD108" s="49">
        <v>0</v>
      </c>
      <c r="AE108" s="49">
        <v>0</v>
      </c>
      <c r="AF108" s="49">
        <v>0</v>
      </c>
      <c r="AG108" s="49">
        <v>0</v>
      </c>
      <c r="AI108" s="49">
        <v>0</v>
      </c>
      <c r="AJ108" s="49">
        <v>0</v>
      </c>
      <c r="AK108" s="49">
        <v>0</v>
      </c>
      <c r="AL108" s="49">
        <v>0</v>
      </c>
      <c r="AM108" s="49">
        <v>0</v>
      </c>
      <c r="AN108" s="49">
        <v>0</v>
      </c>
      <c r="AO108" s="49">
        <v>0</v>
      </c>
      <c r="AP108" s="49">
        <v>0</v>
      </c>
      <c r="AQ108" s="49">
        <v>0</v>
      </c>
      <c r="AR108" s="49">
        <v>0</v>
      </c>
      <c r="AS108" s="49">
        <v>0</v>
      </c>
      <c r="AT108" s="49">
        <v>0</v>
      </c>
      <c r="AW108" s="49">
        <v>0</v>
      </c>
      <c r="AX108" s="49">
        <v>0</v>
      </c>
      <c r="AY108" s="49">
        <v>0</v>
      </c>
      <c r="AZ108" s="49">
        <v>0</v>
      </c>
      <c r="BA108" s="49">
        <v>0</v>
      </c>
      <c r="BB108" s="49">
        <v>0</v>
      </c>
      <c r="BC108" s="49">
        <v>0</v>
      </c>
      <c r="BD108" s="49">
        <v>0</v>
      </c>
      <c r="BE108" s="49">
        <v>0</v>
      </c>
      <c r="BF108" s="49">
        <v>0</v>
      </c>
      <c r="BG108" s="49">
        <v>0</v>
      </c>
      <c r="BH108" s="49">
        <v>0</v>
      </c>
    </row>
    <row r="109" spans="1:60" ht="11.25">
      <c r="A109" s="24" t="s">
        <v>44</v>
      </c>
      <c r="B109" s="11" t="s">
        <v>45</v>
      </c>
      <c r="C109" s="19">
        <f aca="true" t="shared" si="56" ref="C109:C139">V109*C$148</f>
        <v>3634.110187930857</v>
      </c>
      <c r="D109" s="19">
        <f aca="true" t="shared" si="57" ref="D109:D139">W109*D$148</f>
        <v>3634.110187930857</v>
      </c>
      <c r="E109" s="19">
        <f aca="true" t="shared" si="58" ref="E109:E139">X109*E$148</f>
        <v>3634.110187930857</v>
      </c>
      <c r="F109" s="19">
        <f aca="true" t="shared" si="59" ref="F109:F139">Y109*F$148</f>
        <v>3634.110187930857</v>
      </c>
      <c r="G109" s="19">
        <f aca="true" t="shared" si="60" ref="G109:G139">Z109*G$148</f>
        <v>3634.110187930857</v>
      </c>
      <c r="H109" s="19">
        <f aca="true" t="shared" si="61" ref="H109:H139">AA109*H$148</f>
        <v>3634.110187930857</v>
      </c>
      <c r="I109" s="19">
        <f aca="true" t="shared" si="62" ref="I109:I139">AB109*I$148</f>
        <v>3981.5591244449424</v>
      </c>
      <c r="J109" s="19">
        <f aca="true" t="shared" si="63" ref="J109:J139">AC109*J$148</f>
        <v>3981.5591244449424</v>
      </c>
      <c r="K109" s="19">
        <f aca="true" t="shared" si="64" ref="K109:K139">AD109*K$148</f>
        <v>3990.641643758481</v>
      </c>
      <c r="L109" s="19">
        <f aca="true" t="shared" si="65" ref="L109:L139">AE109*L$148</f>
        <v>3958.132780330616</v>
      </c>
      <c r="M109" s="19">
        <f aca="true" t="shared" si="66" ref="M109:M139">AF109*M$148</f>
        <v>3984.236533411327</v>
      </c>
      <c r="N109" s="19">
        <f aca="true" t="shared" si="67" ref="N109:N139">AG109*N$148</f>
        <v>4043.2704480954953</v>
      </c>
      <c r="O109" s="14">
        <f t="shared" si="55"/>
        <v>45744.06078207095</v>
      </c>
      <c r="U109" s="10" t="s">
        <v>44</v>
      </c>
      <c r="V109" s="49">
        <v>36919.2</v>
      </c>
      <c r="W109" s="49">
        <v>36919.2</v>
      </c>
      <c r="X109" s="49">
        <v>36919.2</v>
      </c>
      <c r="Y109" s="49">
        <v>36919.2</v>
      </c>
      <c r="Z109" s="49">
        <v>36919.2</v>
      </c>
      <c r="AA109" s="49">
        <v>36919.2</v>
      </c>
      <c r="AB109" s="49">
        <v>40448.96</v>
      </c>
      <c r="AC109" s="49">
        <v>40448.96</v>
      </c>
      <c r="AD109" s="49">
        <v>40541.23</v>
      </c>
      <c r="AE109" s="49">
        <v>40210.97</v>
      </c>
      <c r="AF109" s="49">
        <v>40476.16</v>
      </c>
      <c r="AG109" s="49">
        <v>41075.89</v>
      </c>
      <c r="AI109" s="49">
        <v>36919.2</v>
      </c>
      <c r="AJ109" s="49">
        <v>36919.2</v>
      </c>
      <c r="AK109" s="49">
        <v>36919.2</v>
      </c>
      <c r="AL109" s="49">
        <v>36919.2</v>
      </c>
      <c r="AM109" s="49">
        <v>36919.2</v>
      </c>
      <c r="AN109" s="49">
        <v>36919.2</v>
      </c>
      <c r="AO109" s="49">
        <v>40448.96</v>
      </c>
      <c r="AP109" s="49">
        <v>40448.96</v>
      </c>
      <c r="AQ109" s="49">
        <v>40541.23</v>
      </c>
      <c r="AR109" s="49">
        <v>40210.97</v>
      </c>
      <c r="AS109" s="49">
        <v>40476.16</v>
      </c>
      <c r="AT109" s="49">
        <v>41075.89</v>
      </c>
      <c r="AW109" s="49">
        <v>0</v>
      </c>
      <c r="AX109" s="49">
        <v>0</v>
      </c>
      <c r="AY109" s="49">
        <v>0</v>
      </c>
      <c r="AZ109" s="49">
        <v>0</v>
      </c>
      <c r="BA109" s="49">
        <v>0</v>
      </c>
      <c r="BB109" s="49">
        <v>0</v>
      </c>
      <c r="BC109" s="49">
        <v>0</v>
      </c>
      <c r="BD109" s="49">
        <v>0</v>
      </c>
      <c r="BE109" s="49">
        <v>0</v>
      </c>
      <c r="BF109" s="49">
        <v>0</v>
      </c>
      <c r="BG109" s="49">
        <v>0</v>
      </c>
      <c r="BH109" s="49">
        <v>0</v>
      </c>
    </row>
    <row r="110" spans="1:60" ht="11.25">
      <c r="A110" s="24" t="s">
        <v>46</v>
      </c>
      <c r="B110" s="11" t="s">
        <v>47</v>
      </c>
      <c r="C110" s="19">
        <f t="shared" si="56"/>
        <v>3034.5999310377706</v>
      </c>
      <c r="D110" s="19">
        <f t="shared" si="57"/>
        <v>1868.1325760483915</v>
      </c>
      <c r="E110" s="19">
        <f t="shared" si="58"/>
        <v>1728.700598074761</v>
      </c>
      <c r="F110" s="19">
        <f t="shared" si="59"/>
        <v>2024.9873991341524</v>
      </c>
      <c r="G110" s="19">
        <f t="shared" si="60"/>
        <v>1533.5056723269959</v>
      </c>
      <c r="H110" s="19">
        <f t="shared" si="61"/>
        <v>1720.4321292079871</v>
      </c>
      <c r="I110" s="19">
        <f t="shared" si="62"/>
        <v>2322.726103952888</v>
      </c>
      <c r="J110" s="19">
        <f t="shared" si="63"/>
        <v>3334.653807139203</v>
      </c>
      <c r="K110" s="19">
        <f t="shared" si="64"/>
        <v>2018.211192029525</v>
      </c>
      <c r="L110" s="19">
        <f t="shared" si="65"/>
        <v>4515.268118623018</v>
      </c>
      <c r="M110" s="19">
        <f t="shared" si="66"/>
        <v>4367.735009843013</v>
      </c>
      <c r="N110" s="19">
        <f t="shared" si="67"/>
        <v>1968.4409155007377</v>
      </c>
      <c r="O110" s="14">
        <f t="shared" si="55"/>
        <v>30437.393452918444</v>
      </c>
      <c r="U110" s="10" t="s">
        <v>46</v>
      </c>
      <c r="V110" s="49">
        <v>30828.73</v>
      </c>
      <c r="W110" s="49">
        <v>18978.5</v>
      </c>
      <c r="X110" s="49">
        <v>17562</v>
      </c>
      <c r="Y110" s="49">
        <v>20572</v>
      </c>
      <c r="Z110" s="49">
        <v>15579</v>
      </c>
      <c r="AA110" s="49">
        <v>17478</v>
      </c>
      <c r="AB110" s="49">
        <v>23596.75</v>
      </c>
      <c r="AC110" s="49">
        <v>33877</v>
      </c>
      <c r="AD110" s="49">
        <v>20503.16</v>
      </c>
      <c r="AE110" s="49">
        <v>45870.95</v>
      </c>
      <c r="AF110" s="49">
        <v>44372.15</v>
      </c>
      <c r="AG110" s="49">
        <v>19997.54</v>
      </c>
      <c r="AI110" s="49">
        <v>30828.73</v>
      </c>
      <c r="AJ110" s="49">
        <v>18978.5</v>
      </c>
      <c r="AK110" s="49">
        <v>17562</v>
      </c>
      <c r="AL110" s="49">
        <v>20572</v>
      </c>
      <c r="AM110" s="49">
        <v>15579</v>
      </c>
      <c r="AN110" s="49">
        <v>17478</v>
      </c>
      <c r="AO110" s="49">
        <v>23596.75</v>
      </c>
      <c r="AP110" s="49">
        <v>33877</v>
      </c>
      <c r="AQ110" s="49">
        <v>20503.16</v>
      </c>
      <c r="AR110" s="49">
        <v>45870.95</v>
      </c>
      <c r="AS110" s="49">
        <v>44372.15</v>
      </c>
      <c r="AT110" s="49">
        <v>19997.54</v>
      </c>
      <c r="AW110" s="49">
        <v>0</v>
      </c>
      <c r="AX110" s="49">
        <v>0</v>
      </c>
      <c r="AY110" s="49">
        <v>0</v>
      </c>
      <c r="AZ110" s="49">
        <v>0</v>
      </c>
      <c r="BA110" s="49">
        <v>0</v>
      </c>
      <c r="BB110" s="49">
        <v>0</v>
      </c>
      <c r="BC110" s="49">
        <v>0</v>
      </c>
      <c r="BD110" s="49">
        <v>0</v>
      </c>
      <c r="BE110" s="49">
        <v>0</v>
      </c>
      <c r="BF110" s="49">
        <v>0</v>
      </c>
      <c r="BG110" s="49">
        <v>0</v>
      </c>
      <c r="BH110" s="49">
        <v>0</v>
      </c>
    </row>
    <row r="111" spans="1:60" ht="11.25">
      <c r="A111" s="24" t="s">
        <v>48</v>
      </c>
      <c r="B111" s="11" t="s">
        <v>49</v>
      </c>
      <c r="C111" s="19">
        <f t="shared" si="56"/>
        <v>206.71172166934278</v>
      </c>
      <c r="D111" s="19">
        <f t="shared" si="57"/>
        <v>123.0426914698469</v>
      </c>
      <c r="E111" s="19">
        <f t="shared" si="58"/>
        <v>241.16367528089992</v>
      </c>
      <c r="F111" s="19">
        <f t="shared" si="59"/>
        <v>123.0426914698469</v>
      </c>
      <c r="G111" s="19">
        <f t="shared" si="60"/>
        <v>260.8505059160754</v>
      </c>
      <c r="H111" s="19">
        <f t="shared" si="61"/>
        <v>126.98005759688199</v>
      </c>
      <c r="I111" s="19">
        <f t="shared" si="62"/>
        <v>260.8505059160754</v>
      </c>
      <c r="J111" s="19">
        <f t="shared" si="63"/>
        <v>383.8931973859223</v>
      </c>
      <c r="K111" s="19">
        <f t="shared" si="64"/>
        <v>221.4768446457244</v>
      </c>
      <c r="L111" s="19">
        <f t="shared" si="65"/>
        <v>127.96439912864078</v>
      </c>
      <c r="M111" s="19">
        <f t="shared" si="66"/>
        <v>260.8505059160754</v>
      </c>
      <c r="N111" s="19">
        <f t="shared" si="67"/>
        <v>0</v>
      </c>
      <c r="O111" s="14">
        <f t="shared" si="55"/>
        <v>2336.826796395332</v>
      </c>
      <c r="U111" s="10" t="s">
        <v>48</v>
      </c>
      <c r="V111" s="49">
        <v>2100</v>
      </c>
      <c r="W111" s="49">
        <v>1250</v>
      </c>
      <c r="X111" s="49">
        <v>2450</v>
      </c>
      <c r="Y111" s="49">
        <v>1250</v>
      </c>
      <c r="Z111" s="49">
        <v>2650</v>
      </c>
      <c r="AA111" s="49">
        <v>1290</v>
      </c>
      <c r="AB111" s="49">
        <v>2650</v>
      </c>
      <c r="AC111" s="49">
        <v>3900</v>
      </c>
      <c r="AD111" s="49">
        <v>2250</v>
      </c>
      <c r="AE111" s="49">
        <v>1300</v>
      </c>
      <c r="AF111" s="49">
        <v>2650</v>
      </c>
      <c r="AG111" s="49">
        <v>0</v>
      </c>
      <c r="AI111" s="49">
        <v>2100</v>
      </c>
      <c r="AJ111" s="49">
        <v>1250</v>
      </c>
      <c r="AK111" s="49">
        <v>2450</v>
      </c>
      <c r="AL111" s="49">
        <v>1250</v>
      </c>
      <c r="AM111" s="49">
        <v>2650</v>
      </c>
      <c r="AN111" s="49">
        <v>1290</v>
      </c>
      <c r="AO111" s="49">
        <v>2650</v>
      </c>
      <c r="AP111" s="49">
        <v>3900</v>
      </c>
      <c r="AQ111" s="49">
        <v>2250</v>
      </c>
      <c r="AR111" s="49">
        <v>1300</v>
      </c>
      <c r="AS111" s="49">
        <v>2650</v>
      </c>
      <c r="AT111" s="49">
        <v>0</v>
      </c>
      <c r="AW111" s="49">
        <v>0</v>
      </c>
      <c r="AX111" s="49">
        <v>0</v>
      </c>
      <c r="AY111" s="49">
        <v>0</v>
      </c>
      <c r="AZ111" s="49">
        <v>0</v>
      </c>
      <c r="BA111" s="49">
        <v>0</v>
      </c>
      <c r="BB111" s="49">
        <v>0</v>
      </c>
      <c r="BC111" s="49">
        <v>0</v>
      </c>
      <c r="BD111" s="49">
        <v>0</v>
      </c>
      <c r="BE111" s="49">
        <v>0</v>
      </c>
      <c r="BF111" s="49">
        <v>0</v>
      </c>
      <c r="BG111" s="49">
        <v>0</v>
      </c>
      <c r="BH111" s="49">
        <v>0</v>
      </c>
    </row>
    <row r="112" spans="1:60" ht="11.25">
      <c r="A112" s="24" t="s">
        <v>50</v>
      </c>
      <c r="B112" s="11" t="s">
        <v>51</v>
      </c>
      <c r="C112" s="19">
        <f t="shared" si="56"/>
        <v>142.7295221050224</v>
      </c>
      <c r="D112" s="19">
        <f t="shared" si="57"/>
        <v>270.69392123366316</v>
      </c>
      <c r="E112" s="19">
        <f t="shared" si="58"/>
        <v>0</v>
      </c>
      <c r="F112" s="19">
        <f t="shared" si="59"/>
        <v>137.80781444622852</v>
      </c>
      <c r="G112" s="19">
        <f t="shared" si="60"/>
        <v>0</v>
      </c>
      <c r="H112" s="19">
        <f t="shared" si="61"/>
        <v>98.43415317587751</v>
      </c>
      <c r="I112" s="19">
        <f t="shared" si="62"/>
        <v>413.42344333868556</v>
      </c>
      <c r="J112" s="19">
        <f t="shared" si="63"/>
        <v>49.217076587938756</v>
      </c>
      <c r="K112" s="19">
        <f t="shared" si="64"/>
        <v>0</v>
      </c>
      <c r="L112" s="19">
        <f t="shared" si="65"/>
        <v>265.7722135748693</v>
      </c>
      <c r="M112" s="19">
        <f t="shared" si="66"/>
        <v>98.43415317587751</v>
      </c>
      <c r="N112" s="19">
        <f t="shared" si="67"/>
        <v>98.43415317587751</v>
      </c>
      <c r="O112" s="14">
        <f t="shared" si="55"/>
        <v>1574.9464508140402</v>
      </c>
      <c r="U112" s="10" t="s">
        <v>50</v>
      </c>
      <c r="V112" s="49">
        <v>1450</v>
      </c>
      <c r="W112" s="49">
        <v>2750</v>
      </c>
      <c r="X112" s="49">
        <v>0</v>
      </c>
      <c r="Y112" s="49">
        <v>1400</v>
      </c>
      <c r="Z112" s="49">
        <v>0</v>
      </c>
      <c r="AA112" s="49">
        <v>1000</v>
      </c>
      <c r="AB112" s="49">
        <v>4200</v>
      </c>
      <c r="AC112" s="49">
        <v>500</v>
      </c>
      <c r="AD112" s="49">
        <v>0</v>
      </c>
      <c r="AE112" s="49">
        <v>2700</v>
      </c>
      <c r="AF112" s="49">
        <v>1000</v>
      </c>
      <c r="AG112" s="49">
        <v>1000</v>
      </c>
      <c r="AI112" s="49">
        <v>1450</v>
      </c>
      <c r="AJ112" s="49">
        <v>2750</v>
      </c>
      <c r="AK112" s="49">
        <v>0</v>
      </c>
      <c r="AL112" s="49">
        <v>1400</v>
      </c>
      <c r="AM112" s="49">
        <v>0</v>
      </c>
      <c r="AN112" s="49">
        <v>1000</v>
      </c>
      <c r="AO112" s="49">
        <v>4200</v>
      </c>
      <c r="AP112" s="49">
        <v>500</v>
      </c>
      <c r="AQ112" s="49">
        <v>0</v>
      </c>
      <c r="AR112" s="49">
        <v>2700</v>
      </c>
      <c r="AS112" s="49">
        <v>1000</v>
      </c>
      <c r="AT112" s="49">
        <v>1000</v>
      </c>
      <c r="AW112" s="49">
        <v>0</v>
      </c>
      <c r="AX112" s="49">
        <v>0</v>
      </c>
      <c r="AY112" s="49">
        <v>0</v>
      </c>
      <c r="AZ112" s="49">
        <v>0</v>
      </c>
      <c r="BA112" s="49">
        <v>0</v>
      </c>
      <c r="BB112" s="49">
        <v>0</v>
      </c>
      <c r="BC112" s="49">
        <v>0</v>
      </c>
      <c r="BD112" s="49">
        <v>0</v>
      </c>
      <c r="BE112" s="49">
        <v>0</v>
      </c>
      <c r="BF112" s="49">
        <v>0</v>
      </c>
      <c r="BG112" s="49">
        <v>0</v>
      </c>
      <c r="BH112" s="49">
        <v>0</v>
      </c>
    </row>
    <row r="113" spans="1:60" ht="11.25">
      <c r="A113" s="24" t="s">
        <v>52</v>
      </c>
      <c r="B113" s="11" t="s">
        <v>53</v>
      </c>
      <c r="C113" s="19">
        <f t="shared" si="56"/>
        <v>68.90390722311426</v>
      </c>
      <c r="D113" s="19">
        <f t="shared" si="57"/>
        <v>0</v>
      </c>
      <c r="E113" s="19">
        <f t="shared" si="58"/>
        <v>14.765122976381628</v>
      </c>
      <c r="F113" s="19">
        <f t="shared" si="59"/>
        <v>0</v>
      </c>
      <c r="G113" s="19">
        <f t="shared" si="60"/>
        <v>59.06049190552651</v>
      </c>
      <c r="H113" s="19">
        <f t="shared" si="61"/>
        <v>137.80781444622852</v>
      </c>
      <c r="I113" s="19">
        <f t="shared" si="62"/>
        <v>14.765122976381628</v>
      </c>
      <c r="J113" s="19">
        <f t="shared" si="63"/>
        <v>255.92879825728156</v>
      </c>
      <c r="K113" s="19">
        <f t="shared" si="64"/>
        <v>0</v>
      </c>
      <c r="L113" s="19">
        <f t="shared" si="65"/>
        <v>137.80781444622852</v>
      </c>
      <c r="M113" s="19">
        <f t="shared" si="66"/>
        <v>226.3985523045183</v>
      </c>
      <c r="N113" s="19">
        <f t="shared" si="67"/>
        <v>75.79429794542568</v>
      </c>
      <c r="O113" s="14">
        <f t="shared" si="55"/>
        <v>991.2319224810866</v>
      </c>
      <c r="U113" s="10" t="s">
        <v>52</v>
      </c>
      <c r="V113" s="49">
        <v>700</v>
      </c>
      <c r="W113" s="49">
        <v>0</v>
      </c>
      <c r="X113" s="49">
        <v>150</v>
      </c>
      <c r="Y113" s="49">
        <v>0</v>
      </c>
      <c r="Z113" s="49">
        <v>600</v>
      </c>
      <c r="AA113" s="49">
        <v>1400</v>
      </c>
      <c r="AB113" s="49">
        <v>150</v>
      </c>
      <c r="AC113" s="49">
        <v>2600</v>
      </c>
      <c r="AD113" s="49">
        <v>0</v>
      </c>
      <c r="AE113" s="49">
        <v>1400</v>
      </c>
      <c r="AF113" s="49">
        <v>2300</v>
      </c>
      <c r="AG113" s="49">
        <v>770</v>
      </c>
      <c r="AI113" s="49">
        <v>700</v>
      </c>
      <c r="AJ113" s="49">
        <v>0</v>
      </c>
      <c r="AK113" s="49">
        <v>0</v>
      </c>
      <c r="AL113" s="49">
        <v>0</v>
      </c>
      <c r="AM113" s="49">
        <v>600</v>
      </c>
      <c r="AN113" s="49">
        <v>600</v>
      </c>
      <c r="AO113" s="49">
        <v>150</v>
      </c>
      <c r="AP113" s="49">
        <v>2600</v>
      </c>
      <c r="AQ113" s="49">
        <v>0</v>
      </c>
      <c r="AR113" s="49">
        <v>1400</v>
      </c>
      <c r="AS113" s="49">
        <v>2000</v>
      </c>
      <c r="AT113" s="49">
        <v>770</v>
      </c>
      <c r="AW113" s="49">
        <v>0</v>
      </c>
      <c r="AX113" s="49">
        <v>0</v>
      </c>
      <c r="AY113" s="49">
        <v>0</v>
      </c>
      <c r="AZ113" s="49">
        <v>0</v>
      </c>
      <c r="BA113" s="49">
        <v>0</v>
      </c>
      <c r="BB113" s="49">
        <v>0</v>
      </c>
      <c r="BC113" s="49">
        <v>0</v>
      </c>
      <c r="BD113" s="49">
        <v>0</v>
      </c>
      <c r="BE113" s="49">
        <v>0</v>
      </c>
      <c r="BF113" s="49">
        <v>0</v>
      </c>
      <c r="BG113" s="49">
        <v>0</v>
      </c>
      <c r="BH113" s="49">
        <v>0</v>
      </c>
    </row>
    <row r="114" spans="1:60" ht="11.25">
      <c r="A114" s="24" t="s">
        <v>54</v>
      </c>
      <c r="B114" s="11" t="s">
        <v>41</v>
      </c>
      <c r="C114" s="19">
        <f t="shared" si="56"/>
        <v>47.24839352442121</v>
      </c>
      <c r="D114" s="19">
        <f t="shared" si="57"/>
        <v>28.742772727356236</v>
      </c>
      <c r="E114" s="19">
        <f t="shared" si="58"/>
        <v>111.91963216097274</v>
      </c>
      <c r="F114" s="19">
        <f t="shared" si="59"/>
        <v>196.37613558587566</v>
      </c>
      <c r="G114" s="19">
        <f t="shared" si="60"/>
        <v>39.176792963999254</v>
      </c>
      <c r="H114" s="19">
        <f t="shared" si="61"/>
        <v>675.4551590928716</v>
      </c>
      <c r="I114" s="19">
        <f t="shared" si="62"/>
        <v>281.1279414703062</v>
      </c>
      <c r="J114" s="19">
        <f t="shared" si="63"/>
        <v>10.827756849346526</v>
      </c>
      <c r="K114" s="19">
        <f t="shared" si="64"/>
        <v>29.530245952763256</v>
      </c>
      <c r="L114" s="19">
        <f t="shared" si="65"/>
        <v>200.80567247879014</v>
      </c>
      <c r="M114" s="19">
        <f t="shared" si="66"/>
        <v>177.18147571657954</v>
      </c>
      <c r="N114" s="19">
        <f t="shared" si="67"/>
        <v>38.290885585416355</v>
      </c>
      <c r="O114" s="14">
        <f t="shared" si="55"/>
        <v>1836.6828641086986</v>
      </c>
      <c r="U114" s="10" t="s">
        <v>54</v>
      </c>
      <c r="V114" s="49">
        <v>480</v>
      </c>
      <c r="W114" s="49">
        <v>292</v>
      </c>
      <c r="X114" s="49">
        <v>1137</v>
      </c>
      <c r="Y114" s="49">
        <v>1995</v>
      </c>
      <c r="Z114" s="49">
        <v>398</v>
      </c>
      <c r="AA114" s="49">
        <v>6862</v>
      </c>
      <c r="AB114" s="49">
        <v>2856</v>
      </c>
      <c r="AC114" s="49">
        <v>110</v>
      </c>
      <c r="AD114" s="49">
        <v>300</v>
      </c>
      <c r="AE114" s="49">
        <v>2040</v>
      </c>
      <c r="AF114" s="49">
        <v>1800</v>
      </c>
      <c r="AG114" s="49">
        <v>389</v>
      </c>
      <c r="AI114" s="49">
        <v>480</v>
      </c>
      <c r="AJ114" s="49">
        <v>292</v>
      </c>
      <c r="AK114" s="49">
        <v>1137</v>
      </c>
      <c r="AL114" s="49">
        <v>1995</v>
      </c>
      <c r="AM114" s="49">
        <v>398</v>
      </c>
      <c r="AN114" s="49">
        <v>6862</v>
      </c>
      <c r="AO114" s="49">
        <v>2856</v>
      </c>
      <c r="AP114" s="49">
        <v>110</v>
      </c>
      <c r="AQ114" s="49">
        <v>300</v>
      </c>
      <c r="AR114" s="49">
        <v>2040</v>
      </c>
      <c r="AS114" s="49">
        <v>1800</v>
      </c>
      <c r="AT114" s="49">
        <v>389</v>
      </c>
      <c r="AW114" s="49">
        <v>0</v>
      </c>
      <c r="AX114" s="49">
        <v>0</v>
      </c>
      <c r="AY114" s="49">
        <v>0</v>
      </c>
      <c r="AZ114" s="49">
        <v>0</v>
      </c>
      <c r="BA114" s="49">
        <v>0</v>
      </c>
      <c r="BB114" s="49">
        <v>0</v>
      </c>
      <c r="BC114" s="49">
        <v>0</v>
      </c>
      <c r="BD114" s="49">
        <v>0</v>
      </c>
      <c r="BE114" s="49">
        <v>0</v>
      </c>
      <c r="BF114" s="49">
        <v>0</v>
      </c>
      <c r="BG114" s="49">
        <v>0</v>
      </c>
      <c r="BH114" s="49">
        <v>0</v>
      </c>
    </row>
    <row r="115" spans="1:60" ht="11.25">
      <c r="A115" s="24" t="s">
        <v>55</v>
      </c>
      <c r="B115" s="11" t="s">
        <v>56</v>
      </c>
      <c r="C115" s="19">
        <f t="shared" si="56"/>
        <v>310.0675825040142</v>
      </c>
      <c r="D115" s="19">
        <f t="shared" si="57"/>
        <v>2634.1737332844277</v>
      </c>
      <c r="E115" s="19">
        <f t="shared" si="58"/>
        <v>2362.4196762210604</v>
      </c>
      <c r="F115" s="19">
        <f t="shared" si="59"/>
        <v>3947.60229462386</v>
      </c>
      <c r="G115" s="19">
        <f t="shared" si="60"/>
        <v>4163.7066031892455</v>
      </c>
      <c r="H115" s="19">
        <f t="shared" si="61"/>
        <v>7529.179159346283</v>
      </c>
      <c r="I115" s="19">
        <f t="shared" si="62"/>
        <v>5863.179148161493</v>
      </c>
      <c r="J115" s="19">
        <f t="shared" si="63"/>
        <v>8088.728103074559</v>
      </c>
      <c r="K115" s="19">
        <f t="shared" si="64"/>
        <v>6919.276224560887</v>
      </c>
      <c r="L115" s="19">
        <f t="shared" si="65"/>
        <v>4144.077848704444</v>
      </c>
      <c r="M115" s="19">
        <f t="shared" si="66"/>
        <v>6069.061069919563</v>
      </c>
      <c r="N115" s="19">
        <f t="shared" si="67"/>
        <v>5561.529654437079</v>
      </c>
      <c r="O115" s="14">
        <f t="shared" si="55"/>
        <v>57593.00109802692</v>
      </c>
      <c r="U115" s="10" t="s">
        <v>55</v>
      </c>
      <c r="V115" s="49">
        <v>3150</v>
      </c>
      <c r="W115" s="49">
        <v>26760.77</v>
      </c>
      <c r="X115" s="49">
        <v>24000</v>
      </c>
      <c r="Y115" s="49">
        <v>40103.99</v>
      </c>
      <c r="Z115" s="49">
        <v>42299.41</v>
      </c>
      <c r="AA115" s="49">
        <v>76489.5</v>
      </c>
      <c r="AB115" s="49">
        <v>59564.48</v>
      </c>
      <c r="AC115" s="49">
        <v>82174</v>
      </c>
      <c r="AD115" s="49">
        <v>70293.45</v>
      </c>
      <c r="AE115" s="49">
        <v>42100</v>
      </c>
      <c r="AF115" s="49">
        <v>61656.05</v>
      </c>
      <c r="AG115" s="49">
        <v>56500</v>
      </c>
      <c r="AI115" s="49">
        <v>3150</v>
      </c>
      <c r="AJ115" s="49">
        <v>26760.77</v>
      </c>
      <c r="AK115" s="49">
        <v>24000</v>
      </c>
      <c r="AL115" s="49">
        <v>40103.99</v>
      </c>
      <c r="AM115" s="49">
        <v>42299.41</v>
      </c>
      <c r="AN115" s="49">
        <v>76489.5</v>
      </c>
      <c r="AO115" s="49">
        <v>59564.48</v>
      </c>
      <c r="AP115" s="49">
        <v>82174</v>
      </c>
      <c r="AQ115" s="49">
        <v>70293.45</v>
      </c>
      <c r="AR115" s="49">
        <v>42100</v>
      </c>
      <c r="AS115" s="49">
        <v>61656.05</v>
      </c>
      <c r="AT115" s="49">
        <v>56500</v>
      </c>
      <c r="AW115" s="49">
        <v>0</v>
      </c>
      <c r="AX115" s="49">
        <v>0</v>
      </c>
      <c r="AY115" s="49">
        <v>0</v>
      </c>
      <c r="AZ115" s="49">
        <v>0</v>
      </c>
      <c r="BA115" s="49">
        <v>0</v>
      </c>
      <c r="BB115" s="49">
        <v>0</v>
      </c>
      <c r="BC115" s="49">
        <v>0</v>
      </c>
      <c r="BD115" s="49">
        <v>0</v>
      </c>
      <c r="BE115" s="49">
        <v>0</v>
      </c>
      <c r="BF115" s="49">
        <v>0</v>
      </c>
      <c r="BG115" s="49">
        <v>0</v>
      </c>
      <c r="BH115" s="49">
        <v>0</v>
      </c>
    </row>
    <row r="116" spans="1:60" ht="11.25">
      <c r="A116" s="24" t="s">
        <v>57</v>
      </c>
      <c r="B116" s="9" t="s">
        <v>58</v>
      </c>
      <c r="C116" s="19">
        <f t="shared" si="56"/>
        <v>0</v>
      </c>
      <c r="D116" s="19">
        <f t="shared" si="57"/>
        <v>0</v>
      </c>
      <c r="E116" s="19">
        <f t="shared" si="58"/>
        <v>0</v>
      </c>
      <c r="F116" s="19">
        <f t="shared" si="59"/>
        <v>0</v>
      </c>
      <c r="G116" s="19">
        <f t="shared" si="60"/>
        <v>0</v>
      </c>
      <c r="H116" s="19">
        <f t="shared" si="61"/>
        <v>0</v>
      </c>
      <c r="I116" s="19">
        <f t="shared" si="62"/>
        <v>0</v>
      </c>
      <c r="J116" s="19">
        <f t="shared" si="63"/>
        <v>0</v>
      </c>
      <c r="K116" s="19">
        <f t="shared" si="64"/>
        <v>0</v>
      </c>
      <c r="L116" s="19">
        <f t="shared" si="65"/>
        <v>0</v>
      </c>
      <c r="M116" s="19">
        <f t="shared" si="66"/>
        <v>0</v>
      </c>
      <c r="N116" s="19">
        <f t="shared" si="67"/>
        <v>0</v>
      </c>
      <c r="O116" s="14">
        <f t="shared" si="55"/>
        <v>0</v>
      </c>
      <c r="U116" s="10" t="s">
        <v>57</v>
      </c>
      <c r="V116" s="49">
        <v>0</v>
      </c>
      <c r="W116" s="49">
        <v>0</v>
      </c>
      <c r="X116" s="49">
        <v>0</v>
      </c>
      <c r="Y116" s="49">
        <v>0</v>
      </c>
      <c r="Z116" s="49">
        <v>0</v>
      </c>
      <c r="AA116" s="49">
        <v>0</v>
      </c>
      <c r="AB116" s="49">
        <v>0</v>
      </c>
      <c r="AC116" s="49">
        <v>0</v>
      </c>
      <c r="AD116" s="49">
        <v>0</v>
      </c>
      <c r="AE116" s="49">
        <v>0</v>
      </c>
      <c r="AF116" s="49">
        <v>0</v>
      </c>
      <c r="AG116" s="49">
        <v>0</v>
      </c>
      <c r="AI116" s="49">
        <v>0</v>
      </c>
      <c r="AJ116" s="49">
        <v>0</v>
      </c>
      <c r="AK116" s="49">
        <v>0</v>
      </c>
      <c r="AL116" s="49">
        <v>0</v>
      </c>
      <c r="AM116" s="49">
        <v>0</v>
      </c>
      <c r="AN116" s="49">
        <v>0</v>
      </c>
      <c r="AO116" s="49">
        <v>0</v>
      </c>
      <c r="AP116" s="49">
        <v>0</v>
      </c>
      <c r="AQ116" s="49">
        <v>0</v>
      </c>
      <c r="AR116" s="49">
        <v>0</v>
      </c>
      <c r="AS116" s="49">
        <v>0</v>
      </c>
      <c r="AT116" s="49">
        <v>0</v>
      </c>
      <c r="AW116" s="49">
        <v>0</v>
      </c>
      <c r="AX116" s="49">
        <v>0</v>
      </c>
      <c r="AY116" s="49">
        <v>0</v>
      </c>
      <c r="AZ116" s="49">
        <v>0</v>
      </c>
      <c r="BA116" s="49">
        <v>0</v>
      </c>
      <c r="BB116" s="49">
        <v>0</v>
      </c>
      <c r="BC116" s="49">
        <v>0</v>
      </c>
      <c r="BD116" s="49">
        <v>0</v>
      </c>
      <c r="BE116" s="49">
        <v>0</v>
      </c>
      <c r="BF116" s="49">
        <v>0</v>
      </c>
      <c r="BG116" s="49">
        <v>0</v>
      </c>
      <c r="BH116" s="49">
        <v>0</v>
      </c>
    </row>
    <row r="117" spans="1:60" ht="11.25">
      <c r="A117" s="24" t="s">
        <v>59</v>
      </c>
      <c r="B117" s="11" t="s">
        <v>60</v>
      </c>
      <c r="C117" s="19">
        <f t="shared" si="56"/>
        <v>2077.0082085183844</v>
      </c>
      <c r="D117" s="19">
        <f t="shared" si="57"/>
        <v>2002.9638971249285</v>
      </c>
      <c r="E117" s="19">
        <f t="shared" si="58"/>
        <v>1992.9887996069883</v>
      </c>
      <c r="F117" s="19">
        <f t="shared" si="59"/>
        <v>2049.4822907240004</v>
      </c>
      <c r="G117" s="19">
        <f t="shared" si="60"/>
        <v>2352.3431273827928</v>
      </c>
      <c r="H117" s="19">
        <f t="shared" si="61"/>
        <v>3445.018923189199</v>
      </c>
      <c r="I117" s="19">
        <f t="shared" si="62"/>
        <v>3520.8302984868933</v>
      </c>
      <c r="J117" s="19">
        <f t="shared" si="63"/>
        <v>2571.84789927762</v>
      </c>
      <c r="K117" s="19">
        <f t="shared" si="64"/>
        <v>3465.802980653933</v>
      </c>
      <c r="L117" s="19">
        <f t="shared" si="65"/>
        <v>4669.952450734133</v>
      </c>
      <c r="M117" s="19">
        <f t="shared" si="66"/>
        <v>5145.141669707196</v>
      </c>
      <c r="N117" s="19">
        <f t="shared" si="67"/>
        <v>4847.091848768238</v>
      </c>
      <c r="O117" s="14">
        <f t="shared" si="55"/>
        <v>38140.47239417431</v>
      </c>
      <c r="U117" s="10" t="s">
        <v>59</v>
      </c>
      <c r="V117" s="49">
        <v>21100.483333333337</v>
      </c>
      <c r="W117" s="49">
        <v>20348.261578947368</v>
      </c>
      <c r="X117" s="49">
        <v>20246.92380952381</v>
      </c>
      <c r="Y117" s="49">
        <v>20820.845454545455</v>
      </c>
      <c r="Z117" s="49">
        <v>23897.631578947367</v>
      </c>
      <c r="AA117" s="49">
        <v>34998.20755336617</v>
      </c>
      <c r="AB117" s="49">
        <v>35768.381043478264</v>
      </c>
      <c r="AC117" s="49">
        <v>26127.597142857143</v>
      </c>
      <c r="AD117" s="49">
        <v>35209.35436363636</v>
      </c>
      <c r="AE117" s="49">
        <v>47442.399818181824</v>
      </c>
      <c r="AF117" s="49">
        <v>52269.883</v>
      </c>
      <c r="AG117" s="49">
        <v>49241.972347826086</v>
      </c>
      <c r="AI117" s="49">
        <v>21100.483333333337</v>
      </c>
      <c r="AJ117" s="49">
        <v>20348.261578947368</v>
      </c>
      <c r="AK117" s="49">
        <v>20246.92380952381</v>
      </c>
      <c r="AL117" s="49">
        <v>20820.845454545455</v>
      </c>
      <c r="AM117" s="49">
        <v>23897.631578947367</v>
      </c>
      <c r="AN117" s="49">
        <v>34998.20755336617</v>
      </c>
      <c r="AO117" s="49">
        <v>35768.381043478264</v>
      </c>
      <c r="AP117" s="49">
        <v>26127.597142857143</v>
      </c>
      <c r="AQ117" s="49">
        <v>35209.35436363636</v>
      </c>
      <c r="AR117" s="49">
        <v>47442.399818181824</v>
      </c>
      <c r="AS117" s="49">
        <v>52269.883</v>
      </c>
      <c r="AT117" s="49">
        <v>49241.972347826086</v>
      </c>
      <c r="AW117" s="49">
        <v>0</v>
      </c>
      <c r="AX117" s="49">
        <v>0</v>
      </c>
      <c r="AY117" s="49">
        <v>0</v>
      </c>
      <c r="AZ117" s="49">
        <v>0</v>
      </c>
      <c r="BA117" s="49">
        <v>0</v>
      </c>
      <c r="BB117" s="49">
        <v>0</v>
      </c>
      <c r="BC117" s="49">
        <v>0</v>
      </c>
      <c r="BD117" s="49">
        <v>0</v>
      </c>
      <c r="BE117" s="49">
        <v>0</v>
      </c>
      <c r="BF117" s="49">
        <v>0</v>
      </c>
      <c r="BG117" s="49">
        <v>0</v>
      </c>
      <c r="BH117" s="49">
        <v>0</v>
      </c>
    </row>
    <row r="118" spans="1:60" ht="11.25">
      <c r="A118" s="24" t="s">
        <v>61</v>
      </c>
      <c r="B118" s="11" t="s">
        <v>62</v>
      </c>
      <c r="C118" s="19">
        <f t="shared" si="56"/>
        <v>17499.05219846003</v>
      </c>
      <c r="D118" s="19">
        <f t="shared" si="57"/>
        <v>15847.89866131628</v>
      </c>
      <c r="E118" s="19">
        <f t="shared" si="58"/>
        <v>16143.201120843913</v>
      </c>
      <c r="F118" s="19">
        <f t="shared" si="59"/>
        <v>15946.332814492158</v>
      </c>
      <c r="G118" s="19">
        <f t="shared" si="60"/>
        <v>15946.332814492158</v>
      </c>
      <c r="H118" s="19">
        <f t="shared" si="61"/>
        <v>17398.23657383635</v>
      </c>
      <c r="I118" s="19">
        <f t="shared" si="62"/>
        <v>17604.948295505696</v>
      </c>
      <c r="J118" s="19">
        <f t="shared" si="63"/>
        <v>19721.2828700275</v>
      </c>
      <c r="K118" s="19">
        <f t="shared" si="64"/>
        <v>13050.89219882372</v>
      </c>
      <c r="L118" s="19">
        <f t="shared" si="65"/>
        <v>17299.802689117256</v>
      </c>
      <c r="M118" s="19">
        <f t="shared" si="66"/>
        <v>18604.05495024085</v>
      </c>
      <c r="N118" s="19">
        <f t="shared" si="67"/>
        <v>27361.052519226443</v>
      </c>
      <c r="O118" s="14">
        <f t="shared" si="55"/>
        <v>212423.08770638236</v>
      </c>
      <c r="U118" s="10" t="s">
        <v>61</v>
      </c>
      <c r="V118" s="49">
        <v>177774.1935483871</v>
      </c>
      <c r="W118" s="49">
        <v>161000</v>
      </c>
      <c r="X118" s="49">
        <v>164000</v>
      </c>
      <c r="Y118" s="49">
        <v>162000</v>
      </c>
      <c r="Z118" s="49">
        <v>162000</v>
      </c>
      <c r="AA118" s="49">
        <v>176750</v>
      </c>
      <c r="AB118" s="49">
        <v>178850</v>
      </c>
      <c r="AC118" s="49">
        <v>200350.00285714286</v>
      </c>
      <c r="AD118" s="49">
        <v>132585</v>
      </c>
      <c r="AE118" s="49">
        <v>175750.00272727272</v>
      </c>
      <c r="AF118" s="49">
        <v>189000</v>
      </c>
      <c r="AG118" s="49">
        <v>277963</v>
      </c>
      <c r="AI118" s="49">
        <v>177774.1935483871</v>
      </c>
      <c r="AJ118" s="49">
        <v>161000</v>
      </c>
      <c r="AK118" s="49">
        <v>164000</v>
      </c>
      <c r="AL118" s="49">
        <v>162000</v>
      </c>
      <c r="AM118" s="49">
        <v>162000</v>
      </c>
      <c r="AN118" s="49">
        <v>176750</v>
      </c>
      <c r="AO118" s="49">
        <v>178850</v>
      </c>
      <c r="AP118" s="49">
        <v>200350.00285714286</v>
      </c>
      <c r="AQ118" s="49">
        <v>132585</v>
      </c>
      <c r="AR118" s="49">
        <v>175750.00272727272</v>
      </c>
      <c r="AS118" s="49">
        <v>189000</v>
      </c>
      <c r="AT118" s="49">
        <v>277963</v>
      </c>
      <c r="AW118" s="49">
        <v>0</v>
      </c>
      <c r="AX118" s="49">
        <v>0</v>
      </c>
      <c r="AY118" s="49">
        <v>0</v>
      </c>
      <c r="AZ118" s="49">
        <v>0</v>
      </c>
      <c r="BA118" s="49">
        <v>0</v>
      </c>
      <c r="BB118" s="49">
        <v>0</v>
      </c>
      <c r="BC118" s="49">
        <v>0</v>
      </c>
      <c r="BD118" s="49">
        <v>0</v>
      </c>
      <c r="BE118" s="49">
        <v>0</v>
      </c>
      <c r="BF118" s="49">
        <v>0</v>
      </c>
      <c r="BG118" s="49">
        <v>0</v>
      </c>
      <c r="BH118" s="49">
        <v>0</v>
      </c>
    </row>
    <row r="119" spans="1:60" ht="11.25">
      <c r="A119" s="24" t="s">
        <v>63</v>
      </c>
      <c r="B119" s="11" t="s">
        <v>64</v>
      </c>
      <c r="C119" s="19">
        <f t="shared" si="56"/>
        <v>0</v>
      </c>
      <c r="D119" s="19">
        <f t="shared" si="57"/>
        <v>0</v>
      </c>
      <c r="E119" s="19">
        <f t="shared" si="58"/>
        <v>0</v>
      </c>
      <c r="F119" s="19">
        <f t="shared" si="59"/>
        <v>0</v>
      </c>
      <c r="G119" s="19">
        <f t="shared" si="60"/>
        <v>0</v>
      </c>
      <c r="H119" s="19">
        <f t="shared" si="61"/>
        <v>0</v>
      </c>
      <c r="I119" s="19">
        <f t="shared" si="62"/>
        <v>0</v>
      </c>
      <c r="J119" s="19">
        <f t="shared" si="63"/>
        <v>0</v>
      </c>
      <c r="K119" s="19">
        <f t="shared" si="64"/>
        <v>0</v>
      </c>
      <c r="L119" s="19">
        <f t="shared" si="65"/>
        <v>0</v>
      </c>
      <c r="M119" s="19">
        <f t="shared" si="66"/>
        <v>0</v>
      </c>
      <c r="N119" s="19">
        <f t="shared" si="67"/>
        <v>0</v>
      </c>
      <c r="O119" s="14">
        <f t="shared" si="55"/>
        <v>0</v>
      </c>
      <c r="U119" s="10" t="s">
        <v>63</v>
      </c>
      <c r="V119" s="49">
        <v>0</v>
      </c>
      <c r="W119" s="49">
        <v>0</v>
      </c>
      <c r="X119" s="49">
        <v>0</v>
      </c>
      <c r="Y119" s="49">
        <v>0</v>
      </c>
      <c r="Z119" s="49">
        <v>0</v>
      </c>
      <c r="AA119" s="49">
        <v>0</v>
      </c>
      <c r="AB119" s="49">
        <v>0</v>
      </c>
      <c r="AC119" s="49">
        <v>0</v>
      </c>
      <c r="AD119" s="49">
        <v>0</v>
      </c>
      <c r="AE119" s="49">
        <v>0</v>
      </c>
      <c r="AF119" s="49">
        <v>0</v>
      </c>
      <c r="AG119" s="49">
        <v>0</v>
      </c>
      <c r="AI119" s="49">
        <v>0</v>
      </c>
      <c r="AJ119" s="49">
        <v>0</v>
      </c>
      <c r="AK119" s="49">
        <v>0</v>
      </c>
      <c r="AL119" s="49">
        <v>0</v>
      </c>
      <c r="AM119" s="49">
        <v>0</v>
      </c>
      <c r="AN119" s="49">
        <v>0</v>
      </c>
      <c r="AO119" s="49">
        <v>0</v>
      </c>
      <c r="AP119" s="49">
        <v>0</v>
      </c>
      <c r="AQ119" s="49">
        <v>0</v>
      </c>
      <c r="AR119" s="49">
        <v>0</v>
      </c>
      <c r="AS119" s="49">
        <v>0</v>
      </c>
      <c r="AT119" s="49">
        <v>0</v>
      </c>
      <c r="AW119" s="49">
        <v>0</v>
      </c>
      <c r="AX119" s="49">
        <v>0</v>
      </c>
      <c r="AY119" s="49">
        <v>0</v>
      </c>
      <c r="AZ119" s="49">
        <v>0</v>
      </c>
      <c r="BA119" s="49">
        <v>0</v>
      </c>
      <c r="BB119" s="49">
        <v>0</v>
      </c>
      <c r="BC119" s="49">
        <v>0</v>
      </c>
      <c r="BD119" s="49">
        <v>0</v>
      </c>
      <c r="BE119" s="49">
        <v>0</v>
      </c>
      <c r="BF119" s="49">
        <v>0</v>
      </c>
      <c r="BG119" s="49">
        <v>0</v>
      </c>
      <c r="BH119" s="49">
        <v>0</v>
      </c>
    </row>
    <row r="120" spans="1:60" ht="11.25">
      <c r="A120" s="24" t="s">
        <v>65</v>
      </c>
      <c r="B120" s="11" t="s">
        <v>66</v>
      </c>
      <c r="C120" s="19">
        <f t="shared" si="56"/>
        <v>3248.327054803958</v>
      </c>
      <c r="D120" s="19">
        <f t="shared" si="57"/>
        <v>3248.327054803958</v>
      </c>
      <c r="E120" s="19">
        <f t="shared" si="58"/>
        <v>2953.0245952763257</v>
      </c>
      <c r="F120" s="19">
        <f t="shared" si="59"/>
        <v>2953.0245952763257</v>
      </c>
      <c r="G120" s="19">
        <f t="shared" si="60"/>
        <v>2953.0245952763257</v>
      </c>
      <c r="H120" s="19">
        <f t="shared" si="61"/>
        <v>2953.0245952763257</v>
      </c>
      <c r="I120" s="19">
        <f t="shared" si="62"/>
        <v>5906.049190552651</v>
      </c>
      <c r="J120" s="19">
        <f t="shared" si="63"/>
        <v>2953.0245952763257</v>
      </c>
      <c r="K120" s="19">
        <f t="shared" si="64"/>
        <v>2953.0245952763257</v>
      </c>
      <c r="L120" s="19">
        <f t="shared" si="65"/>
        <v>2953.0245952763257</v>
      </c>
      <c r="M120" s="19">
        <f t="shared" si="66"/>
        <v>2953.0245952763257</v>
      </c>
      <c r="N120" s="19">
        <f t="shared" si="67"/>
        <v>2953.0245952763257</v>
      </c>
      <c r="O120" s="14">
        <f t="shared" si="55"/>
        <v>38979.924657647505</v>
      </c>
      <c r="U120" s="10" t="s">
        <v>65</v>
      </c>
      <c r="V120" s="49">
        <v>33000</v>
      </c>
      <c r="W120" s="49">
        <v>33000</v>
      </c>
      <c r="X120" s="49">
        <v>30000</v>
      </c>
      <c r="Y120" s="49">
        <v>30000</v>
      </c>
      <c r="Z120" s="49">
        <v>30000</v>
      </c>
      <c r="AA120" s="49">
        <v>30000</v>
      </c>
      <c r="AB120" s="49">
        <v>60000</v>
      </c>
      <c r="AC120" s="49">
        <v>30000</v>
      </c>
      <c r="AD120" s="49">
        <v>30000</v>
      </c>
      <c r="AE120" s="49">
        <v>30000</v>
      </c>
      <c r="AF120" s="49">
        <v>30000</v>
      </c>
      <c r="AG120" s="49">
        <v>30000</v>
      </c>
      <c r="AI120" s="49">
        <v>33000</v>
      </c>
      <c r="AJ120" s="49">
        <v>33000</v>
      </c>
      <c r="AK120" s="49">
        <v>30000</v>
      </c>
      <c r="AL120" s="49">
        <v>30000</v>
      </c>
      <c r="AM120" s="49">
        <v>30000</v>
      </c>
      <c r="AN120" s="49">
        <v>30000</v>
      </c>
      <c r="AO120" s="49">
        <v>60000</v>
      </c>
      <c r="AP120" s="49">
        <v>30000</v>
      </c>
      <c r="AQ120" s="49">
        <v>30000</v>
      </c>
      <c r="AR120" s="49">
        <v>30000</v>
      </c>
      <c r="AS120" s="49">
        <v>30000</v>
      </c>
      <c r="AT120" s="49">
        <v>30000</v>
      </c>
      <c r="AW120" s="49">
        <v>0</v>
      </c>
      <c r="AX120" s="49">
        <v>0</v>
      </c>
      <c r="AY120" s="49">
        <v>0</v>
      </c>
      <c r="AZ120" s="49">
        <v>0</v>
      </c>
      <c r="BA120" s="49">
        <v>0</v>
      </c>
      <c r="BB120" s="49">
        <v>0</v>
      </c>
      <c r="BC120" s="49">
        <v>0</v>
      </c>
      <c r="BD120" s="49">
        <v>0</v>
      </c>
      <c r="BE120" s="49">
        <v>0</v>
      </c>
      <c r="BF120" s="49">
        <v>0</v>
      </c>
      <c r="BG120" s="49">
        <v>0</v>
      </c>
      <c r="BH120" s="49">
        <v>0</v>
      </c>
    </row>
    <row r="121" spans="1:60" ht="11.25">
      <c r="A121" s="24" t="s">
        <v>67</v>
      </c>
      <c r="B121" s="11" t="s">
        <v>68</v>
      </c>
      <c r="C121" s="19">
        <f t="shared" si="56"/>
        <v>0</v>
      </c>
      <c r="D121" s="19">
        <f t="shared" si="57"/>
        <v>0</v>
      </c>
      <c r="E121" s="19">
        <f t="shared" si="58"/>
        <v>3061.3021637697907</v>
      </c>
      <c r="F121" s="19">
        <f t="shared" si="59"/>
        <v>3512.13058531531</v>
      </c>
      <c r="G121" s="19">
        <f t="shared" si="60"/>
        <v>0</v>
      </c>
      <c r="H121" s="19">
        <f t="shared" si="61"/>
        <v>0</v>
      </c>
      <c r="I121" s="19">
        <f t="shared" si="62"/>
        <v>0</v>
      </c>
      <c r="J121" s="19">
        <f t="shared" si="63"/>
        <v>0</v>
      </c>
      <c r="K121" s="19">
        <f t="shared" si="64"/>
        <v>0</v>
      </c>
      <c r="L121" s="19">
        <f t="shared" si="65"/>
        <v>0</v>
      </c>
      <c r="M121" s="19">
        <f t="shared" si="66"/>
        <v>0</v>
      </c>
      <c r="N121" s="19">
        <f t="shared" si="67"/>
        <v>0</v>
      </c>
      <c r="O121" s="14">
        <f t="shared" si="55"/>
        <v>6573.432749085101</v>
      </c>
      <c r="U121" s="10" t="s">
        <v>67</v>
      </c>
      <c r="V121" s="49">
        <v>0</v>
      </c>
      <c r="W121" s="49">
        <v>0</v>
      </c>
      <c r="X121" s="49">
        <v>31100</v>
      </c>
      <c r="Y121" s="49">
        <v>35680</v>
      </c>
      <c r="Z121" s="49">
        <v>0</v>
      </c>
      <c r="AA121" s="49">
        <v>0</v>
      </c>
      <c r="AB121" s="49">
        <v>0</v>
      </c>
      <c r="AC121" s="49">
        <v>0</v>
      </c>
      <c r="AD121" s="49">
        <v>0</v>
      </c>
      <c r="AE121" s="49">
        <v>0</v>
      </c>
      <c r="AF121" s="49">
        <v>0</v>
      </c>
      <c r="AG121" s="49">
        <v>0</v>
      </c>
      <c r="AI121" s="49">
        <v>0</v>
      </c>
      <c r="AJ121" s="49">
        <v>0</v>
      </c>
      <c r="AK121" s="49">
        <v>31100</v>
      </c>
      <c r="AL121" s="49">
        <v>35680</v>
      </c>
      <c r="AM121" s="49">
        <v>0</v>
      </c>
      <c r="AN121" s="49">
        <v>0</v>
      </c>
      <c r="AO121" s="49">
        <v>0</v>
      </c>
      <c r="AP121" s="49">
        <v>0</v>
      </c>
      <c r="AQ121" s="49">
        <v>0</v>
      </c>
      <c r="AR121" s="49">
        <v>0</v>
      </c>
      <c r="AS121" s="49">
        <v>0</v>
      </c>
      <c r="AT121" s="49">
        <v>0</v>
      </c>
      <c r="AW121" s="49">
        <v>0</v>
      </c>
      <c r="AX121" s="49">
        <v>0</v>
      </c>
      <c r="AY121" s="49">
        <v>0</v>
      </c>
      <c r="AZ121" s="49">
        <v>0</v>
      </c>
      <c r="BA121" s="49">
        <v>0</v>
      </c>
      <c r="BB121" s="49">
        <v>0</v>
      </c>
      <c r="BC121" s="49">
        <v>0</v>
      </c>
      <c r="BD121" s="49">
        <v>0</v>
      </c>
      <c r="BE121" s="49">
        <v>0</v>
      </c>
      <c r="BF121" s="49">
        <v>0</v>
      </c>
      <c r="BG121" s="49">
        <v>0</v>
      </c>
      <c r="BH121" s="49">
        <v>0</v>
      </c>
    </row>
    <row r="122" spans="1:60" ht="11.25">
      <c r="A122" s="24" t="s">
        <v>69</v>
      </c>
      <c r="B122" s="11" t="s">
        <v>70</v>
      </c>
      <c r="C122" s="19">
        <f t="shared" si="56"/>
        <v>3212.3985888947627</v>
      </c>
      <c r="D122" s="19">
        <f t="shared" si="57"/>
        <v>4304.525518381124</v>
      </c>
      <c r="E122" s="19">
        <f t="shared" si="58"/>
        <v>2362.4196762210604</v>
      </c>
      <c r="F122" s="19">
        <f t="shared" si="59"/>
        <v>2067.117216693428</v>
      </c>
      <c r="G122" s="19">
        <f t="shared" si="60"/>
        <v>2067.117216693428</v>
      </c>
      <c r="H122" s="19">
        <f t="shared" si="61"/>
        <v>3100.6758250401417</v>
      </c>
      <c r="I122" s="19">
        <f t="shared" si="62"/>
        <v>1975.8687566993895</v>
      </c>
      <c r="J122" s="19">
        <f t="shared" si="63"/>
        <v>1821.031833753734</v>
      </c>
      <c r="K122" s="19">
        <f t="shared" si="64"/>
        <v>4958.8173345411815</v>
      </c>
      <c r="L122" s="19">
        <f t="shared" si="65"/>
        <v>4061.3931600367064</v>
      </c>
      <c r="M122" s="19">
        <f t="shared" si="66"/>
        <v>4424.615185255694</v>
      </c>
      <c r="N122" s="19">
        <f t="shared" si="67"/>
        <v>1968.6830635175504</v>
      </c>
      <c r="O122" s="14">
        <f t="shared" si="55"/>
        <v>36324.6633757282</v>
      </c>
      <c r="U122" s="10" t="s">
        <v>69</v>
      </c>
      <c r="V122" s="49">
        <v>32635</v>
      </c>
      <c r="W122" s="49">
        <v>43730</v>
      </c>
      <c r="X122" s="49">
        <v>24000</v>
      </c>
      <c r="Y122" s="49">
        <v>21000</v>
      </c>
      <c r="Z122" s="49">
        <v>21000</v>
      </c>
      <c r="AA122" s="49">
        <v>31500</v>
      </c>
      <c r="AB122" s="49">
        <v>20073</v>
      </c>
      <c r="AC122" s="49">
        <v>18500</v>
      </c>
      <c r="AD122" s="49">
        <v>50377</v>
      </c>
      <c r="AE122" s="49">
        <v>41260</v>
      </c>
      <c r="AF122" s="49">
        <v>44950</v>
      </c>
      <c r="AG122" s="49">
        <v>20000</v>
      </c>
      <c r="AI122" s="49">
        <v>32635</v>
      </c>
      <c r="AJ122" s="49">
        <v>21000</v>
      </c>
      <c r="AK122" s="49">
        <v>24000</v>
      </c>
      <c r="AL122" s="49">
        <v>21000</v>
      </c>
      <c r="AM122" s="49">
        <v>21000</v>
      </c>
      <c r="AN122" s="49">
        <v>10500</v>
      </c>
      <c r="AO122" s="49">
        <v>0</v>
      </c>
      <c r="AP122" s="49">
        <v>0</v>
      </c>
      <c r="AQ122" s="49">
        <v>13950</v>
      </c>
      <c r="AR122" s="49">
        <v>33960</v>
      </c>
      <c r="AS122" s="49">
        <v>20000</v>
      </c>
      <c r="AT122" s="49">
        <v>20000</v>
      </c>
      <c r="AW122" s="49">
        <v>0</v>
      </c>
      <c r="AX122" s="49">
        <v>0</v>
      </c>
      <c r="AY122" s="49">
        <v>0</v>
      </c>
      <c r="AZ122" s="49">
        <v>0</v>
      </c>
      <c r="BA122" s="49">
        <v>0</v>
      </c>
      <c r="BB122" s="49">
        <v>0</v>
      </c>
      <c r="BC122" s="49">
        <v>0</v>
      </c>
      <c r="BD122" s="49">
        <v>0</v>
      </c>
      <c r="BE122" s="49">
        <v>0</v>
      </c>
      <c r="BF122" s="49">
        <v>0</v>
      </c>
      <c r="BG122" s="49">
        <v>0</v>
      </c>
      <c r="BH122" s="49">
        <v>0</v>
      </c>
    </row>
    <row r="123" spans="1:60" ht="11.25">
      <c r="A123" s="24" t="s">
        <v>71</v>
      </c>
      <c r="B123" s="11" t="s">
        <v>72</v>
      </c>
      <c r="C123" s="19">
        <f t="shared" si="56"/>
        <v>155.96891570717793</v>
      </c>
      <c r="D123" s="19">
        <f t="shared" si="57"/>
        <v>148.77928515921184</v>
      </c>
      <c r="E123" s="19">
        <f t="shared" si="58"/>
        <v>131.06704363674444</v>
      </c>
      <c r="F123" s="19">
        <f t="shared" si="59"/>
        <v>107.43595648381152</v>
      </c>
      <c r="G123" s="19">
        <f t="shared" si="60"/>
        <v>107.43595648381152</v>
      </c>
      <c r="H123" s="19">
        <f t="shared" si="61"/>
        <v>129.84941316195884</v>
      </c>
      <c r="I123" s="19">
        <f t="shared" si="62"/>
        <v>0</v>
      </c>
      <c r="J123" s="19">
        <f t="shared" si="63"/>
        <v>0</v>
      </c>
      <c r="K123" s="19">
        <f t="shared" si="64"/>
        <v>0</v>
      </c>
      <c r="L123" s="19">
        <f t="shared" si="65"/>
        <v>0</v>
      </c>
      <c r="M123" s="19">
        <f t="shared" si="66"/>
        <v>0</v>
      </c>
      <c r="N123" s="19">
        <f t="shared" si="67"/>
        <v>0</v>
      </c>
      <c r="O123" s="14">
        <f t="shared" si="55"/>
        <v>780.5365706327161</v>
      </c>
      <c r="U123" s="10" t="s">
        <v>71</v>
      </c>
      <c r="V123" s="49">
        <v>1584.5</v>
      </c>
      <c r="W123" s="49">
        <v>1511.46</v>
      </c>
      <c r="X123" s="49">
        <v>1331.52</v>
      </c>
      <c r="Y123" s="49">
        <v>1091.45</v>
      </c>
      <c r="Z123" s="49">
        <v>1091.45</v>
      </c>
      <c r="AA123" s="49">
        <v>1319.15</v>
      </c>
      <c r="AB123" s="49">
        <v>0</v>
      </c>
      <c r="AC123" s="49">
        <v>0</v>
      </c>
      <c r="AD123" s="49">
        <v>0</v>
      </c>
      <c r="AE123" s="49">
        <v>0</v>
      </c>
      <c r="AF123" s="49">
        <v>0</v>
      </c>
      <c r="AG123" s="49">
        <v>0</v>
      </c>
      <c r="AI123" s="49">
        <v>1584.5</v>
      </c>
      <c r="AJ123" s="49">
        <v>1511.46</v>
      </c>
      <c r="AK123" s="49">
        <v>1331.52</v>
      </c>
      <c r="AL123" s="49">
        <v>1091.45</v>
      </c>
      <c r="AM123" s="49">
        <v>1091.45</v>
      </c>
      <c r="AN123" s="49">
        <v>1319.15</v>
      </c>
      <c r="AO123" s="49">
        <v>0</v>
      </c>
      <c r="AP123" s="49">
        <v>0</v>
      </c>
      <c r="AQ123" s="49">
        <v>0</v>
      </c>
      <c r="AR123" s="49">
        <v>0</v>
      </c>
      <c r="AS123" s="49">
        <v>0</v>
      </c>
      <c r="AT123" s="49">
        <v>0</v>
      </c>
      <c r="AW123" s="49">
        <v>0</v>
      </c>
      <c r="AX123" s="49">
        <v>0</v>
      </c>
      <c r="AY123" s="49">
        <v>0</v>
      </c>
      <c r="AZ123" s="49">
        <v>0</v>
      </c>
      <c r="BA123" s="49">
        <v>0</v>
      </c>
      <c r="BB123" s="49">
        <v>0</v>
      </c>
      <c r="BC123" s="49">
        <v>0</v>
      </c>
      <c r="BD123" s="49">
        <v>0</v>
      </c>
      <c r="BE123" s="49">
        <v>0</v>
      </c>
      <c r="BF123" s="49">
        <v>0</v>
      </c>
      <c r="BG123" s="49">
        <v>0</v>
      </c>
      <c r="BH123" s="49">
        <v>0</v>
      </c>
    </row>
    <row r="124" spans="1:60" ht="11.25">
      <c r="A124" s="24" t="s">
        <v>73</v>
      </c>
      <c r="B124" s="11" t="s">
        <v>74</v>
      </c>
      <c r="C124" s="19">
        <f t="shared" si="56"/>
        <v>0</v>
      </c>
      <c r="D124" s="19">
        <f t="shared" si="57"/>
        <v>0</v>
      </c>
      <c r="E124" s="19">
        <f t="shared" si="58"/>
        <v>39.37366127035101</v>
      </c>
      <c r="F124" s="19">
        <f t="shared" si="59"/>
        <v>0</v>
      </c>
      <c r="G124" s="19">
        <f t="shared" si="60"/>
        <v>14.568254670029873</v>
      </c>
      <c r="H124" s="19">
        <f t="shared" si="61"/>
        <v>0</v>
      </c>
      <c r="I124" s="19">
        <f t="shared" si="62"/>
        <v>0</v>
      </c>
      <c r="J124" s="19">
        <f t="shared" si="63"/>
        <v>0</v>
      </c>
      <c r="K124" s="19">
        <f t="shared" si="64"/>
        <v>94.79208950837005</v>
      </c>
      <c r="L124" s="19">
        <f t="shared" si="65"/>
        <v>3.445195361155713</v>
      </c>
      <c r="M124" s="19">
        <f t="shared" si="66"/>
        <v>59.06049190552651</v>
      </c>
      <c r="N124" s="19">
        <f t="shared" si="67"/>
        <v>439.9022305429966</v>
      </c>
      <c r="O124" s="14">
        <f t="shared" si="55"/>
        <v>651.1419232584298</v>
      </c>
      <c r="U124" s="10" t="s">
        <v>73</v>
      </c>
      <c r="V124" s="49">
        <v>0</v>
      </c>
      <c r="W124" s="49">
        <v>0</v>
      </c>
      <c r="X124" s="49">
        <v>400</v>
      </c>
      <c r="Y124" s="49">
        <v>0</v>
      </c>
      <c r="Z124" s="49">
        <v>148</v>
      </c>
      <c r="AA124" s="49">
        <v>0</v>
      </c>
      <c r="AB124" s="49">
        <v>0</v>
      </c>
      <c r="AC124" s="49">
        <v>0</v>
      </c>
      <c r="AD124" s="49">
        <v>963</v>
      </c>
      <c r="AE124" s="49">
        <v>35</v>
      </c>
      <c r="AF124" s="49">
        <v>600</v>
      </c>
      <c r="AG124" s="49">
        <v>4469</v>
      </c>
      <c r="AI124" s="49">
        <v>0</v>
      </c>
      <c r="AJ124" s="49">
        <v>0</v>
      </c>
      <c r="AK124" s="49">
        <v>400</v>
      </c>
      <c r="AL124" s="49">
        <v>0</v>
      </c>
      <c r="AM124" s="49">
        <v>148</v>
      </c>
      <c r="AN124" s="49">
        <v>0</v>
      </c>
      <c r="AO124" s="49">
        <v>0</v>
      </c>
      <c r="AP124" s="49">
        <v>0</v>
      </c>
      <c r="AQ124" s="49">
        <v>963</v>
      </c>
      <c r="AR124" s="49">
        <v>35</v>
      </c>
      <c r="AS124" s="49">
        <v>600</v>
      </c>
      <c r="AT124" s="49">
        <v>4469</v>
      </c>
      <c r="AW124" s="49">
        <v>0</v>
      </c>
      <c r="AX124" s="49">
        <v>0</v>
      </c>
      <c r="AY124" s="49">
        <v>0</v>
      </c>
      <c r="AZ124" s="49">
        <v>0</v>
      </c>
      <c r="BA124" s="49">
        <v>0</v>
      </c>
      <c r="BB124" s="49">
        <v>0</v>
      </c>
      <c r="BC124" s="49">
        <v>0</v>
      </c>
      <c r="BD124" s="49">
        <v>0</v>
      </c>
      <c r="BE124" s="49">
        <v>0</v>
      </c>
      <c r="BF124" s="49">
        <v>0</v>
      </c>
      <c r="BG124" s="49">
        <v>0</v>
      </c>
      <c r="BH124" s="49">
        <v>0</v>
      </c>
    </row>
    <row r="125" spans="1:60" ht="11.25">
      <c r="A125" s="24" t="s">
        <v>75</v>
      </c>
      <c r="B125" s="11" t="s">
        <v>76</v>
      </c>
      <c r="C125" s="19">
        <f t="shared" si="56"/>
        <v>254.94445672552277</v>
      </c>
      <c r="D125" s="19">
        <f t="shared" si="57"/>
        <v>137.80781444622852</v>
      </c>
      <c r="E125" s="19">
        <f t="shared" si="58"/>
        <v>196.86830635175502</v>
      </c>
      <c r="F125" s="19">
        <f t="shared" si="59"/>
        <v>187.0248910341673</v>
      </c>
      <c r="G125" s="19">
        <f t="shared" si="60"/>
        <v>433.11027397386107</v>
      </c>
      <c r="H125" s="19">
        <f t="shared" si="61"/>
        <v>108.27756849346527</v>
      </c>
      <c r="I125" s="19">
        <f t="shared" si="62"/>
        <v>334.6761207979836</v>
      </c>
      <c r="J125" s="19">
        <f t="shared" si="63"/>
        <v>196.86830635175502</v>
      </c>
      <c r="K125" s="19">
        <f t="shared" si="64"/>
        <v>226.3985523045183</v>
      </c>
      <c r="L125" s="19">
        <f t="shared" si="65"/>
        <v>29.530245952763256</v>
      </c>
      <c r="M125" s="19">
        <f t="shared" si="66"/>
        <v>354.3629514331591</v>
      </c>
      <c r="N125" s="19">
        <f t="shared" si="67"/>
        <v>98.43415317587751</v>
      </c>
      <c r="O125" s="14">
        <f t="shared" si="55"/>
        <v>2558.303641041057</v>
      </c>
      <c r="U125" s="10" t="s">
        <v>75</v>
      </c>
      <c r="V125" s="49">
        <v>2590</v>
      </c>
      <c r="W125" s="49">
        <v>1400</v>
      </c>
      <c r="X125" s="49">
        <v>2000</v>
      </c>
      <c r="Y125" s="49">
        <v>1900</v>
      </c>
      <c r="Z125" s="49">
        <v>4400</v>
      </c>
      <c r="AA125" s="49">
        <v>1100</v>
      </c>
      <c r="AB125" s="49">
        <v>3400</v>
      </c>
      <c r="AC125" s="49">
        <v>2000</v>
      </c>
      <c r="AD125" s="49">
        <v>2300</v>
      </c>
      <c r="AE125" s="49">
        <v>300</v>
      </c>
      <c r="AF125" s="49">
        <v>3600</v>
      </c>
      <c r="AG125" s="49">
        <v>1000</v>
      </c>
      <c r="AI125" s="49">
        <v>2590</v>
      </c>
      <c r="AJ125" s="49">
        <v>1400</v>
      </c>
      <c r="AK125" s="49">
        <v>2000</v>
      </c>
      <c r="AL125" s="49">
        <v>1900</v>
      </c>
      <c r="AM125" s="49">
        <v>4400</v>
      </c>
      <c r="AN125" s="49">
        <v>1100</v>
      </c>
      <c r="AO125" s="49">
        <v>3400</v>
      </c>
      <c r="AP125" s="49">
        <v>2000</v>
      </c>
      <c r="AQ125" s="49">
        <v>2300</v>
      </c>
      <c r="AR125" s="49">
        <v>300</v>
      </c>
      <c r="AS125" s="49">
        <v>3600</v>
      </c>
      <c r="AT125" s="49">
        <v>1000</v>
      </c>
      <c r="AW125" s="49">
        <v>0</v>
      </c>
      <c r="AX125" s="49">
        <v>0</v>
      </c>
      <c r="AY125" s="49">
        <v>0</v>
      </c>
      <c r="AZ125" s="49">
        <v>0</v>
      </c>
      <c r="BA125" s="49">
        <v>0</v>
      </c>
      <c r="BB125" s="49">
        <v>0</v>
      </c>
      <c r="BC125" s="49">
        <v>0</v>
      </c>
      <c r="BD125" s="49">
        <v>0</v>
      </c>
      <c r="BE125" s="49">
        <v>0</v>
      </c>
      <c r="BF125" s="49">
        <v>0</v>
      </c>
      <c r="BG125" s="49">
        <v>0</v>
      </c>
      <c r="BH125" s="49">
        <v>0</v>
      </c>
    </row>
    <row r="126" spans="1:60" ht="11.25">
      <c r="A126" s="24" t="s">
        <v>80</v>
      </c>
      <c r="B126" s="11" t="s">
        <v>192</v>
      </c>
      <c r="C126" s="19">
        <f t="shared" si="56"/>
        <v>2854.590442100448</v>
      </c>
      <c r="D126" s="19">
        <f t="shared" si="57"/>
        <v>2854.590442100448</v>
      </c>
      <c r="E126" s="19">
        <f t="shared" si="58"/>
        <v>2854.590442100448</v>
      </c>
      <c r="F126" s="19">
        <f t="shared" si="59"/>
        <v>2854.590442100448</v>
      </c>
      <c r="G126" s="19">
        <f t="shared" si="60"/>
        <v>2854.590442100448</v>
      </c>
      <c r="H126" s="19">
        <f t="shared" si="61"/>
        <v>2854.590442100448</v>
      </c>
      <c r="I126" s="19">
        <f t="shared" si="62"/>
        <v>5709.180884200896</v>
      </c>
      <c r="J126" s="19">
        <f t="shared" si="63"/>
        <v>2854.590442100448</v>
      </c>
      <c r="K126" s="19">
        <f t="shared" si="64"/>
        <v>2854.590442100448</v>
      </c>
      <c r="L126" s="19">
        <f t="shared" si="65"/>
        <v>2854.590442100448</v>
      </c>
      <c r="M126" s="19">
        <f t="shared" si="66"/>
        <v>2854.590442100448</v>
      </c>
      <c r="N126" s="19">
        <f t="shared" si="67"/>
        <v>2854.590442100448</v>
      </c>
      <c r="O126" s="14">
        <f t="shared" si="55"/>
        <v>37109.675747305824</v>
      </c>
      <c r="U126" s="10" t="s">
        <v>80</v>
      </c>
      <c r="V126" s="49">
        <v>29000</v>
      </c>
      <c r="W126" s="49">
        <v>29000</v>
      </c>
      <c r="X126" s="49">
        <v>29000</v>
      </c>
      <c r="Y126" s="49">
        <v>29000</v>
      </c>
      <c r="Z126" s="49">
        <v>29000</v>
      </c>
      <c r="AA126" s="49">
        <v>29000</v>
      </c>
      <c r="AB126" s="49">
        <v>58000</v>
      </c>
      <c r="AC126" s="49">
        <v>29000</v>
      </c>
      <c r="AD126" s="49">
        <v>29000</v>
      </c>
      <c r="AE126" s="49">
        <v>29000</v>
      </c>
      <c r="AF126" s="49">
        <v>29000</v>
      </c>
      <c r="AG126" s="49">
        <v>29000</v>
      </c>
      <c r="AI126" s="49">
        <v>29000</v>
      </c>
      <c r="AJ126" s="49">
        <v>29000</v>
      </c>
      <c r="AK126" s="49">
        <v>29000</v>
      </c>
      <c r="AL126" s="49">
        <v>29000</v>
      </c>
      <c r="AM126" s="49">
        <v>29000</v>
      </c>
      <c r="AN126" s="49">
        <v>29000</v>
      </c>
      <c r="AO126" s="49">
        <v>58000</v>
      </c>
      <c r="AP126" s="49">
        <v>29000</v>
      </c>
      <c r="AQ126" s="49">
        <v>29000</v>
      </c>
      <c r="AR126" s="49">
        <v>29000</v>
      </c>
      <c r="AS126" s="49">
        <v>29000</v>
      </c>
      <c r="AT126" s="49">
        <v>29000</v>
      </c>
      <c r="AW126" s="49">
        <v>0</v>
      </c>
      <c r="AX126" s="49">
        <v>0</v>
      </c>
      <c r="AY126" s="49">
        <v>0</v>
      </c>
      <c r="AZ126" s="49">
        <v>0</v>
      </c>
      <c r="BA126" s="49">
        <v>0</v>
      </c>
      <c r="BB126" s="49">
        <v>0</v>
      </c>
      <c r="BC126" s="49">
        <v>0</v>
      </c>
      <c r="BD126" s="49">
        <v>0</v>
      </c>
      <c r="BE126" s="49">
        <v>0</v>
      </c>
      <c r="BF126" s="49">
        <v>0</v>
      </c>
      <c r="BG126" s="49">
        <v>0</v>
      </c>
      <c r="BH126" s="49">
        <v>0</v>
      </c>
    </row>
    <row r="127" spans="1:60" ht="11.25">
      <c r="A127" s="24" t="s">
        <v>81</v>
      </c>
      <c r="B127" s="11" t="s">
        <v>82</v>
      </c>
      <c r="C127" s="19">
        <f t="shared" si="56"/>
        <v>0</v>
      </c>
      <c r="D127" s="19">
        <f t="shared" si="57"/>
        <v>0</v>
      </c>
      <c r="E127" s="19">
        <f t="shared" si="58"/>
        <v>0</v>
      </c>
      <c r="F127" s="19">
        <f t="shared" si="59"/>
        <v>0</v>
      </c>
      <c r="G127" s="19">
        <f t="shared" si="60"/>
        <v>0</v>
      </c>
      <c r="H127" s="19">
        <f t="shared" si="61"/>
        <v>0</v>
      </c>
      <c r="I127" s="19">
        <f t="shared" si="62"/>
        <v>0</v>
      </c>
      <c r="J127" s="19">
        <f t="shared" si="63"/>
        <v>0</v>
      </c>
      <c r="K127" s="19">
        <f t="shared" si="64"/>
        <v>0</v>
      </c>
      <c r="L127" s="19">
        <f t="shared" si="65"/>
        <v>0</v>
      </c>
      <c r="M127" s="19">
        <f t="shared" si="66"/>
        <v>0</v>
      </c>
      <c r="N127" s="19">
        <f t="shared" si="67"/>
        <v>0</v>
      </c>
      <c r="O127" s="14">
        <f t="shared" si="55"/>
        <v>0</v>
      </c>
      <c r="U127" s="10" t="s">
        <v>81</v>
      </c>
      <c r="V127" s="49">
        <v>0</v>
      </c>
      <c r="W127" s="49">
        <v>0</v>
      </c>
      <c r="X127" s="49">
        <v>0</v>
      </c>
      <c r="Y127" s="49">
        <v>0</v>
      </c>
      <c r="Z127" s="49">
        <v>0</v>
      </c>
      <c r="AA127" s="49">
        <v>0</v>
      </c>
      <c r="AB127" s="49">
        <v>0</v>
      </c>
      <c r="AC127" s="49">
        <v>0</v>
      </c>
      <c r="AD127" s="49">
        <v>0</v>
      </c>
      <c r="AE127" s="49">
        <v>0</v>
      </c>
      <c r="AF127" s="49">
        <v>0</v>
      </c>
      <c r="AG127" s="49">
        <v>0</v>
      </c>
      <c r="AI127" s="49">
        <v>0</v>
      </c>
      <c r="AJ127" s="49">
        <v>0</v>
      </c>
      <c r="AK127" s="49">
        <v>0</v>
      </c>
      <c r="AL127" s="49">
        <v>0</v>
      </c>
      <c r="AM127" s="49">
        <v>0</v>
      </c>
      <c r="AN127" s="49">
        <v>0</v>
      </c>
      <c r="AO127" s="49">
        <v>0</v>
      </c>
      <c r="AP127" s="49">
        <v>0</v>
      </c>
      <c r="AQ127" s="49">
        <v>0</v>
      </c>
      <c r="AR127" s="49">
        <v>0</v>
      </c>
      <c r="AS127" s="49">
        <v>0</v>
      </c>
      <c r="AT127" s="49">
        <v>0</v>
      </c>
      <c r="AW127" s="49">
        <v>0</v>
      </c>
      <c r="AX127" s="49">
        <v>0</v>
      </c>
      <c r="AY127" s="49">
        <v>0</v>
      </c>
      <c r="AZ127" s="49">
        <v>0</v>
      </c>
      <c r="BA127" s="49">
        <v>0</v>
      </c>
      <c r="BB127" s="49">
        <v>0</v>
      </c>
      <c r="BC127" s="49">
        <v>0</v>
      </c>
      <c r="BD127" s="49">
        <v>0</v>
      </c>
      <c r="BE127" s="49">
        <v>0</v>
      </c>
      <c r="BF127" s="49">
        <v>0</v>
      </c>
      <c r="BG127" s="49">
        <v>0</v>
      </c>
      <c r="BH127" s="49">
        <v>0</v>
      </c>
    </row>
    <row r="128" spans="1:60" ht="11.25">
      <c r="A128" s="24" t="s">
        <v>83</v>
      </c>
      <c r="B128" s="11" t="s">
        <v>84</v>
      </c>
      <c r="C128" s="19">
        <f t="shared" si="56"/>
        <v>0</v>
      </c>
      <c r="D128" s="19">
        <f t="shared" si="57"/>
        <v>466.5778860536594</v>
      </c>
      <c r="E128" s="19">
        <f t="shared" si="58"/>
        <v>0</v>
      </c>
      <c r="F128" s="19">
        <f t="shared" si="59"/>
        <v>1096.4580322260997</v>
      </c>
      <c r="G128" s="19">
        <f t="shared" si="60"/>
        <v>2076.7637637046637</v>
      </c>
      <c r="H128" s="19">
        <f t="shared" si="61"/>
        <v>0</v>
      </c>
      <c r="I128" s="19">
        <f t="shared" si="62"/>
        <v>0</v>
      </c>
      <c r="J128" s="19">
        <f t="shared" si="63"/>
        <v>147.65122976381627</v>
      </c>
      <c r="K128" s="19">
        <f t="shared" si="64"/>
        <v>1078.0508455822105</v>
      </c>
      <c r="L128" s="19">
        <f t="shared" si="65"/>
        <v>1941.1215006283046</v>
      </c>
      <c r="M128" s="19">
        <f t="shared" si="66"/>
        <v>1899.779156294436</v>
      </c>
      <c r="N128" s="19">
        <f t="shared" si="67"/>
        <v>1478.0872440889768</v>
      </c>
      <c r="O128" s="14">
        <f t="shared" si="55"/>
        <v>10184.489658342167</v>
      </c>
      <c r="U128" s="10" t="s">
        <v>83</v>
      </c>
      <c r="V128" s="49">
        <v>0</v>
      </c>
      <c r="W128" s="49">
        <v>4740</v>
      </c>
      <c r="X128" s="49">
        <v>0</v>
      </c>
      <c r="Y128" s="49">
        <v>11139</v>
      </c>
      <c r="Z128" s="49">
        <v>21098</v>
      </c>
      <c r="AA128" s="49">
        <v>0</v>
      </c>
      <c r="AB128" s="49">
        <v>0</v>
      </c>
      <c r="AC128" s="49">
        <v>1500</v>
      </c>
      <c r="AD128" s="49">
        <v>10952</v>
      </c>
      <c r="AE128" s="49">
        <v>19720</v>
      </c>
      <c r="AF128" s="49">
        <v>19300</v>
      </c>
      <c r="AG128" s="49">
        <v>15016</v>
      </c>
      <c r="AI128" s="49">
        <v>0</v>
      </c>
      <c r="AJ128" s="49">
        <v>4740</v>
      </c>
      <c r="AK128" s="49">
        <v>0</v>
      </c>
      <c r="AL128" s="49">
        <v>11139</v>
      </c>
      <c r="AM128" s="49">
        <v>21098</v>
      </c>
      <c r="AN128" s="49">
        <v>0</v>
      </c>
      <c r="AO128" s="49">
        <v>0</v>
      </c>
      <c r="AP128" s="49">
        <v>1500</v>
      </c>
      <c r="AQ128" s="49">
        <v>10952</v>
      </c>
      <c r="AR128" s="49">
        <v>19720</v>
      </c>
      <c r="AS128" s="49">
        <v>19300</v>
      </c>
      <c r="AT128" s="49">
        <v>15016</v>
      </c>
      <c r="AW128" s="49">
        <v>0</v>
      </c>
      <c r="AX128" s="49">
        <v>0</v>
      </c>
      <c r="AY128" s="49">
        <v>0</v>
      </c>
      <c r="AZ128" s="49">
        <v>0</v>
      </c>
      <c r="BA128" s="49">
        <v>0</v>
      </c>
      <c r="BB128" s="49">
        <v>0</v>
      </c>
      <c r="BC128" s="49">
        <v>0</v>
      </c>
      <c r="BD128" s="49">
        <v>0</v>
      </c>
      <c r="BE128" s="49">
        <v>0</v>
      </c>
      <c r="BF128" s="49">
        <v>0</v>
      </c>
      <c r="BG128" s="49">
        <v>0</v>
      </c>
      <c r="BH128" s="49">
        <v>0</v>
      </c>
    </row>
    <row r="129" spans="1:60" ht="11.25">
      <c r="A129" s="24" t="s">
        <v>85</v>
      </c>
      <c r="B129" s="11" t="s">
        <v>86</v>
      </c>
      <c r="C129" s="19">
        <f t="shared" si="56"/>
        <v>2071.997582007888</v>
      </c>
      <c r="D129" s="19">
        <f t="shared" si="57"/>
        <v>2011.7854105102037</v>
      </c>
      <c r="E129" s="19">
        <f t="shared" si="58"/>
        <v>2007.5409298252596</v>
      </c>
      <c r="F129" s="19">
        <f t="shared" si="59"/>
        <v>33.98340704243996</v>
      </c>
      <c r="G129" s="19">
        <f t="shared" si="60"/>
        <v>25.786795107484636</v>
      </c>
      <c r="H129" s="19">
        <f t="shared" si="61"/>
        <v>0</v>
      </c>
      <c r="I129" s="19">
        <f t="shared" si="62"/>
        <v>0</v>
      </c>
      <c r="J129" s="19">
        <f t="shared" si="63"/>
        <v>0</v>
      </c>
      <c r="K129" s="19">
        <f t="shared" si="64"/>
        <v>0</v>
      </c>
      <c r="L129" s="19">
        <f t="shared" si="65"/>
        <v>0</v>
      </c>
      <c r="M129" s="19">
        <f t="shared" si="66"/>
        <v>0</v>
      </c>
      <c r="N129" s="19">
        <f t="shared" si="67"/>
        <v>0</v>
      </c>
      <c r="O129" s="14">
        <f t="shared" si="55"/>
        <v>6151.0941244932765</v>
      </c>
      <c r="U129" s="10" t="s">
        <v>85</v>
      </c>
      <c r="V129" s="49">
        <v>21049.58</v>
      </c>
      <c r="W129" s="49">
        <v>20437.88</v>
      </c>
      <c r="X129" s="49">
        <v>20394.76</v>
      </c>
      <c r="Y129" s="49">
        <v>345.24</v>
      </c>
      <c r="Z129" s="49">
        <v>261.97</v>
      </c>
      <c r="AA129" s="49">
        <v>0</v>
      </c>
      <c r="AB129" s="49">
        <v>0</v>
      </c>
      <c r="AC129" s="49">
        <v>0</v>
      </c>
      <c r="AD129" s="49">
        <v>0</v>
      </c>
      <c r="AE129" s="49">
        <v>0</v>
      </c>
      <c r="AF129" s="49">
        <v>0</v>
      </c>
      <c r="AG129" s="49">
        <v>0</v>
      </c>
      <c r="AI129" s="49">
        <v>21049.58</v>
      </c>
      <c r="AJ129" s="49">
        <v>20437.88</v>
      </c>
      <c r="AK129" s="49">
        <v>20394.76</v>
      </c>
      <c r="AL129" s="49">
        <v>345.24</v>
      </c>
      <c r="AM129" s="49">
        <v>261.97</v>
      </c>
      <c r="AN129" s="49">
        <v>0</v>
      </c>
      <c r="AO129" s="49">
        <v>0</v>
      </c>
      <c r="AP129" s="49">
        <v>0</v>
      </c>
      <c r="AQ129" s="49">
        <v>0</v>
      </c>
      <c r="AR129" s="49">
        <v>0</v>
      </c>
      <c r="AS129" s="49">
        <v>0</v>
      </c>
      <c r="AT129" s="49">
        <v>0</v>
      </c>
      <c r="AW129" s="49">
        <v>0</v>
      </c>
      <c r="AX129" s="49">
        <v>0</v>
      </c>
      <c r="AY129" s="49">
        <v>0</v>
      </c>
      <c r="AZ129" s="49">
        <v>0</v>
      </c>
      <c r="BA129" s="49">
        <v>0</v>
      </c>
      <c r="BB129" s="49">
        <v>0</v>
      </c>
      <c r="BC129" s="49">
        <v>0</v>
      </c>
      <c r="BD129" s="49">
        <v>0</v>
      </c>
      <c r="BE129" s="49">
        <v>0</v>
      </c>
      <c r="BF129" s="49">
        <v>0</v>
      </c>
      <c r="BG129" s="49">
        <v>0</v>
      </c>
      <c r="BH129" s="49">
        <v>0</v>
      </c>
    </row>
    <row r="130" spans="1:60" ht="11.25">
      <c r="A130" s="24" t="s">
        <v>87</v>
      </c>
      <c r="B130" s="11" t="s">
        <v>88</v>
      </c>
      <c r="C130" s="19">
        <f t="shared" si="56"/>
        <v>0</v>
      </c>
      <c r="D130" s="19">
        <f t="shared" si="57"/>
        <v>0</v>
      </c>
      <c r="E130" s="19">
        <f t="shared" si="58"/>
        <v>0</v>
      </c>
      <c r="F130" s="19">
        <f t="shared" si="59"/>
        <v>0</v>
      </c>
      <c r="G130" s="19">
        <f t="shared" si="60"/>
        <v>0</v>
      </c>
      <c r="H130" s="19">
        <f t="shared" si="61"/>
        <v>0</v>
      </c>
      <c r="I130" s="19">
        <f t="shared" si="62"/>
        <v>0</v>
      </c>
      <c r="J130" s="19">
        <f t="shared" si="63"/>
        <v>0</v>
      </c>
      <c r="K130" s="19">
        <f t="shared" si="64"/>
        <v>0</v>
      </c>
      <c r="L130" s="19">
        <f t="shared" si="65"/>
        <v>0</v>
      </c>
      <c r="M130" s="19">
        <f t="shared" si="66"/>
        <v>0</v>
      </c>
      <c r="N130" s="19">
        <f t="shared" si="67"/>
        <v>0</v>
      </c>
      <c r="O130" s="14">
        <f t="shared" si="55"/>
        <v>0</v>
      </c>
      <c r="U130" s="10" t="s">
        <v>87</v>
      </c>
      <c r="V130" s="49">
        <v>0</v>
      </c>
      <c r="W130" s="49">
        <v>0</v>
      </c>
      <c r="X130" s="49">
        <v>0</v>
      </c>
      <c r="Y130" s="49">
        <v>0</v>
      </c>
      <c r="Z130" s="49">
        <v>0</v>
      </c>
      <c r="AA130" s="49">
        <v>0</v>
      </c>
      <c r="AB130" s="49">
        <v>0</v>
      </c>
      <c r="AC130" s="49">
        <v>0</v>
      </c>
      <c r="AD130" s="49">
        <v>0</v>
      </c>
      <c r="AE130" s="49">
        <v>0</v>
      </c>
      <c r="AF130" s="49">
        <v>0</v>
      </c>
      <c r="AG130" s="49">
        <v>0</v>
      </c>
      <c r="AI130" s="49">
        <v>0</v>
      </c>
      <c r="AJ130" s="49">
        <v>0</v>
      </c>
      <c r="AK130" s="49">
        <v>0</v>
      </c>
      <c r="AL130" s="49">
        <v>0</v>
      </c>
      <c r="AM130" s="49">
        <v>0</v>
      </c>
      <c r="AN130" s="49">
        <v>0</v>
      </c>
      <c r="AO130" s="49">
        <v>0</v>
      </c>
      <c r="AP130" s="49">
        <v>0</v>
      </c>
      <c r="AQ130" s="49">
        <v>0</v>
      </c>
      <c r="AR130" s="49">
        <v>0</v>
      </c>
      <c r="AS130" s="49">
        <v>0</v>
      </c>
      <c r="AT130" s="49">
        <v>0</v>
      </c>
      <c r="AW130" s="49">
        <v>0</v>
      </c>
      <c r="AX130" s="49">
        <v>0</v>
      </c>
      <c r="AY130" s="49">
        <v>0</v>
      </c>
      <c r="AZ130" s="49">
        <v>0</v>
      </c>
      <c r="BA130" s="49">
        <v>0</v>
      </c>
      <c r="BB130" s="49">
        <v>0</v>
      </c>
      <c r="BC130" s="49">
        <v>0</v>
      </c>
      <c r="BD130" s="49">
        <v>0</v>
      </c>
      <c r="BE130" s="49">
        <v>0</v>
      </c>
      <c r="BF130" s="49">
        <v>0</v>
      </c>
      <c r="BG130" s="49">
        <v>0</v>
      </c>
      <c r="BH130" s="49">
        <v>0</v>
      </c>
    </row>
    <row r="131" spans="1:60" ht="11.25">
      <c r="A131" s="24" t="s">
        <v>89</v>
      </c>
      <c r="B131" s="11" t="s">
        <v>90</v>
      </c>
      <c r="C131" s="19">
        <f t="shared" si="56"/>
        <v>0</v>
      </c>
      <c r="D131" s="19">
        <f t="shared" si="57"/>
        <v>0</v>
      </c>
      <c r="E131" s="19">
        <f t="shared" si="58"/>
        <v>0</v>
      </c>
      <c r="F131" s="19">
        <f t="shared" si="59"/>
        <v>0</v>
      </c>
      <c r="G131" s="19">
        <f t="shared" si="60"/>
        <v>0</v>
      </c>
      <c r="H131" s="19">
        <f t="shared" si="61"/>
        <v>0</v>
      </c>
      <c r="I131" s="19">
        <f t="shared" si="62"/>
        <v>0</v>
      </c>
      <c r="J131" s="19">
        <f t="shared" si="63"/>
        <v>0</v>
      </c>
      <c r="K131" s="19">
        <f t="shared" si="64"/>
        <v>0</v>
      </c>
      <c r="L131" s="19">
        <f t="shared" si="65"/>
        <v>0</v>
      </c>
      <c r="M131" s="19">
        <f t="shared" si="66"/>
        <v>0</v>
      </c>
      <c r="N131" s="19">
        <f t="shared" si="67"/>
        <v>0</v>
      </c>
      <c r="O131" s="14">
        <f t="shared" si="55"/>
        <v>0</v>
      </c>
      <c r="U131" s="10" t="s">
        <v>89</v>
      </c>
      <c r="V131" s="49">
        <v>0</v>
      </c>
      <c r="W131" s="49">
        <v>0</v>
      </c>
      <c r="X131" s="49">
        <v>0</v>
      </c>
      <c r="Y131" s="49">
        <v>0</v>
      </c>
      <c r="Z131" s="49">
        <v>0</v>
      </c>
      <c r="AA131" s="49">
        <v>0</v>
      </c>
      <c r="AB131" s="49">
        <v>0</v>
      </c>
      <c r="AC131" s="49">
        <v>0</v>
      </c>
      <c r="AD131" s="49">
        <v>0</v>
      </c>
      <c r="AE131" s="49">
        <v>0</v>
      </c>
      <c r="AF131" s="49">
        <v>0</v>
      </c>
      <c r="AG131" s="49">
        <v>0</v>
      </c>
      <c r="AI131" s="49">
        <v>0</v>
      </c>
      <c r="AJ131" s="49">
        <v>0</v>
      </c>
      <c r="AK131" s="49">
        <v>0</v>
      </c>
      <c r="AL131" s="49">
        <v>0</v>
      </c>
      <c r="AM131" s="49">
        <v>0</v>
      </c>
      <c r="AN131" s="49">
        <v>0</v>
      </c>
      <c r="AO131" s="49">
        <v>0</v>
      </c>
      <c r="AP131" s="49">
        <v>0</v>
      </c>
      <c r="AQ131" s="49">
        <v>0</v>
      </c>
      <c r="AR131" s="49">
        <v>0</v>
      </c>
      <c r="AS131" s="49">
        <v>0</v>
      </c>
      <c r="AT131" s="49">
        <v>0</v>
      </c>
      <c r="AW131" s="49">
        <v>0</v>
      </c>
      <c r="AX131" s="49">
        <v>0</v>
      </c>
      <c r="AY131" s="49">
        <v>0</v>
      </c>
      <c r="AZ131" s="49">
        <v>0</v>
      </c>
      <c r="BA131" s="49">
        <v>0</v>
      </c>
      <c r="BB131" s="49">
        <v>0</v>
      </c>
      <c r="BC131" s="49">
        <v>0</v>
      </c>
      <c r="BD131" s="49">
        <v>0</v>
      </c>
      <c r="BE131" s="49">
        <v>0</v>
      </c>
      <c r="BF131" s="49">
        <v>0</v>
      </c>
      <c r="BG131" s="49">
        <v>0</v>
      </c>
      <c r="BH131" s="49">
        <v>0</v>
      </c>
    </row>
    <row r="132" spans="1:60" ht="11.25">
      <c r="A132" s="24" t="s">
        <v>91</v>
      </c>
      <c r="B132" s="11" t="s">
        <v>92</v>
      </c>
      <c r="C132" s="19">
        <f t="shared" si="56"/>
        <v>2953.0245952763257</v>
      </c>
      <c r="D132" s="19">
        <f t="shared" si="57"/>
        <v>2953.0245952763257</v>
      </c>
      <c r="E132" s="19">
        <f t="shared" si="58"/>
        <v>2953.0245952763257</v>
      </c>
      <c r="F132" s="19">
        <f t="shared" si="59"/>
        <v>2953.0245952763257</v>
      </c>
      <c r="G132" s="19">
        <f t="shared" si="60"/>
        <v>2953.0245952763257</v>
      </c>
      <c r="H132" s="19">
        <f t="shared" si="61"/>
        <v>2953.0245952763257</v>
      </c>
      <c r="I132" s="19">
        <f t="shared" si="62"/>
        <v>5906.049190552651</v>
      </c>
      <c r="J132" s="19">
        <f t="shared" si="63"/>
        <v>2953.0245952763257</v>
      </c>
      <c r="K132" s="19">
        <f t="shared" si="64"/>
        <v>2953.0245952763257</v>
      </c>
      <c r="L132" s="19">
        <f t="shared" si="65"/>
        <v>2953.0245952763257</v>
      </c>
      <c r="M132" s="19">
        <f t="shared" si="66"/>
        <v>3691.280744095407</v>
      </c>
      <c r="N132" s="19">
        <f t="shared" si="67"/>
        <v>5413.878424673264</v>
      </c>
      <c r="O132" s="14">
        <f t="shared" si="55"/>
        <v>41588.42971680825</v>
      </c>
      <c r="U132" s="10" t="s">
        <v>91</v>
      </c>
      <c r="V132" s="49">
        <v>30000</v>
      </c>
      <c r="W132" s="49">
        <v>30000</v>
      </c>
      <c r="X132" s="49">
        <v>30000</v>
      </c>
      <c r="Y132" s="49">
        <v>30000</v>
      </c>
      <c r="Z132" s="49">
        <v>30000</v>
      </c>
      <c r="AA132" s="49">
        <v>30000</v>
      </c>
      <c r="AB132" s="49">
        <v>60000</v>
      </c>
      <c r="AC132" s="49">
        <v>30000</v>
      </c>
      <c r="AD132" s="49">
        <v>30000</v>
      </c>
      <c r="AE132" s="49">
        <v>30000</v>
      </c>
      <c r="AF132" s="49">
        <v>37500</v>
      </c>
      <c r="AG132" s="49">
        <v>55000</v>
      </c>
      <c r="AI132" s="49">
        <v>30000</v>
      </c>
      <c r="AJ132" s="49">
        <v>30000</v>
      </c>
      <c r="AK132" s="49">
        <v>30000</v>
      </c>
      <c r="AL132" s="49">
        <v>30000</v>
      </c>
      <c r="AM132" s="49">
        <v>30000</v>
      </c>
      <c r="AN132" s="49">
        <v>30000</v>
      </c>
      <c r="AO132" s="49">
        <v>60000</v>
      </c>
      <c r="AP132" s="49">
        <v>30000</v>
      </c>
      <c r="AQ132" s="49">
        <v>30000</v>
      </c>
      <c r="AR132" s="49">
        <v>30000</v>
      </c>
      <c r="AS132" s="49">
        <v>37500</v>
      </c>
      <c r="AT132" s="49">
        <v>55000</v>
      </c>
      <c r="AW132" s="49">
        <v>0</v>
      </c>
      <c r="AX132" s="49">
        <v>0</v>
      </c>
      <c r="AY132" s="49">
        <v>0</v>
      </c>
      <c r="AZ132" s="49">
        <v>0</v>
      </c>
      <c r="BA132" s="49">
        <v>0</v>
      </c>
      <c r="BB132" s="49">
        <v>0</v>
      </c>
      <c r="BC132" s="49">
        <v>0</v>
      </c>
      <c r="BD132" s="49">
        <v>0</v>
      </c>
      <c r="BE132" s="49">
        <v>0</v>
      </c>
      <c r="BF132" s="49">
        <v>0</v>
      </c>
      <c r="BG132" s="49">
        <v>0</v>
      </c>
      <c r="BH132" s="49">
        <v>0</v>
      </c>
    </row>
    <row r="133" spans="1:60" ht="11.25">
      <c r="A133" s="24" t="s">
        <v>93</v>
      </c>
      <c r="B133" s="11" t="s">
        <v>94</v>
      </c>
      <c r="C133" s="19">
        <f t="shared" si="56"/>
        <v>492.1707658793876</v>
      </c>
      <c r="D133" s="19">
        <f t="shared" si="57"/>
        <v>49.217076587938756</v>
      </c>
      <c r="E133" s="19">
        <f t="shared" si="58"/>
        <v>0</v>
      </c>
      <c r="F133" s="19">
        <f t="shared" si="59"/>
        <v>0</v>
      </c>
      <c r="G133" s="19">
        <f t="shared" si="60"/>
        <v>295.30245952763255</v>
      </c>
      <c r="H133" s="19">
        <f t="shared" si="61"/>
        <v>0</v>
      </c>
      <c r="I133" s="19">
        <f t="shared" si="62"/>
        <v>0</v>
      </c>
      <c r="J133" s="19">
        <f t="shared" si="63"/>
        <v>488.72557051823185</v>
      </c>
      <c r="K133" s="19">
        <f t="shared" si="64"/>
        <v>0</v>
      </c>
      <c r="L133" s="19">
        <f t="shared" si="65"/>
        <v>0</v>
      </c>
      <c r="M133" s="19">
        <f t="shared" si="66"/>
        <v>492.1707658793876</v>
      </c>
      <c r="N133" s="19">
        <f t="shared" si="67"/>
        <v>0</v>
      </c>
      <c r="O133" s="14">
        <f t="shared" si="55"/>
        <v>1817.5866383925782</v>
      </c>
      <c r="U133" s="10" t="s">
        <v>93</v>
      </c>
      <c r="V133" s="49">
        <v>5000</v>
      </c>
      <c r="W133" s="49">
        <v>500</v>
      </c>
      <c r="X133" s="49">
        <v>0</v>
      </c>
      <c r="Y133" s="49">
        <v>0</v>
      </c>
      <c r="Z133" s="49">
        <v>3000</v>
      </c>
      <c r="AA133" s="49">
        <v>0</v>
      </c>
      <c r="AB133" s="49">
        <v>0</v>
      </c>
      <c r="AC133" s="49">
        <v>4965</v>
      </c>
      <c r="AD133" s="49">
        <v>0</v>
      </c>
      <c r="AE133" s="49">
        <v>0</v>
      </c>
      <c r="AF133" s="49">
        <v>5000</v>
      </c>
      <c r="AG133" s="49">
        <v>0</v>
      </c>
      <c r="AI133" s="49">
        <v>5000</v>
      </c>
      <c r="AJ133" s="49">
        <v>500</v>
      </c>
      <c r="AK133" s="49">
        <v>0</v>
      </c>
      <c r="AL133" s="49">
        <v>0</v>
      </c>
      <c r="AM133" s="49">
        <v>3000</v>
      </c>
      <c r="AN133" s="49">
        <v>0</v>
      </c>
      <c r="AO133" s="49">
        <v>0</v>
      </c>
      <c r="AP133" s="49">
        <v>4965</v>
      </c>
      <c r="AQ133" s="49">
        <v>0</v>
      </c>
      <c r="AR133" s="49">
        <v>0</v>
      </c>
      <c r="AS133" s="49">
        <v>5000</v>
      </c>
      <c r="AT133" s="49">
        <v>0</v>
      </c>
      <c r="AW133" s="49">
        <v>0</v>
      </c>
      <c r="AX133" s="49">
        <v>0</v>
      </c>
      <c r="AY133" s="49">
        <v>0</v>
      </c>
      <c r="AZ133" s="49">
        <v>0</v>
      </c>
      <c r="BA133" s="49">
        <v>0</v>
      </c>
      <c r="BB133" s="49">
        <v>0</v>
      </c>
      <c r="BC133" s="49">
        <v>0</v>
      </c>
      <c r="BD133" s="49">
        <v>0</v>
      </c>
      <c r="BE133" s="49">
        <v>0</v>
      </c>
      <c r="BF133" s="49">
        <v>0</v>
      </c>
      <c r="BG133" s="49">
        <v>0</v>
      </c>
      <c r="BH133" s="49">
        <v>0</v>
      </c>
    </row>
    <row r="134" spans="1:60" ht="11.25">
      <c r="A134" s="24" t="s">
        <v>95</v>
      </c>
      <c r="B134" s="11" t="s">
        <v>42</v>
      </c>
      <c r="C134" s="19">
        <f t="shared" si="56"/>
        <v>16.984813130497667</v>
      </c>
      <c r="D134" s="19">
        <f t="shared" si="57"/>
        <v>33.89580064611342</v>
      </c>
      <c r="E134" s="19">
        <f t="shared" si="58"/>
        <v>30.686847252579817</v>
      </c>
      <c r="F134" s="19">
        <f t="shared" si="59"/>
        <v>37.47978816324712</v>
      </c>
      <c r="G134" s="19">
        <f t="shared" si="60"/>
        <v>40.87773513087841</v>
      </c>
      <c r="H134" s="19">
        <f t="shared" si="61"/>
        <v>35.01893433385018</v>
      </c>
      <c r="I134" s="19">
        <f t="shared" si="62"/>
        <v>62.123762752359816</v>
      </c>
      <c r="J134" s="19">
        <f t="shared" si="63"/>
        <v>27.007378606865515</v>
      </c>
      <c r="K134" s="19">
        <f t="shared" si="64"/>
        <v>35.88909224792494</v>
      </c>
      <c r="L134" s="19">
        <f t="shared" si="65"/>
        <v>33.42134802780569</v>
      </c>
      <c r="M134" s="19">
        <f t="shared" si="66"/>
        <v>45.76006912840194</v>
      </c>
      <c r="N134" s="19">
        <f t="shared" si="67"/>
        <v>110.71676680916352</v>
      </c>
      <c r="O134" s="14">
        <f t="shared" si="55"/>
        <v>509.8623362296881</v>
      </c>
      <c r="U134" s="10" t="s">
        <v>95</v>
      </c>
      <c r="V134" s="49">
        <v>172.55</v>
      </c>
      <c r="W134" s="49">
        <v>344.35</v>
      </c>
      <c r="X134" s="49">
        <v>311.75</v>
      </c>
      <c r="Y134" s="49">
        <v>380.76</v>
      </c>
      <c r="Z134" s="49">
        <v>415.28</v>
      </c>
      <c r="AA134" s="49">
        <v>355.76</v>
      </c>
      <c r="AB134" s="49">
        <v>631.12</v>
      </c>
      <c r="AC134" s="49">
        <v>274.37</v>
      </c>
      <c r="AD134" s="49">
        <v>364.6</v>
      </c>
      <c r="AE134" s="49">
        <v>339.53</v>
      </c>
      <c r="AF134" s="49">
        <v>464.88</v>
      </c>
      <c r="AG134" s="49">
        <v>1124.78</v>
      </c>
      <c r="AI134" s="49">
        <v>172.55</v>
      </c>
      <c r="AJ134" s="49">
        <v>344.35</v>
      </c>
      <c r="AK134" s="49">
        <v>311.75</v>
      </c>
      <c r="AL134" s="49">
        <v>380.76</v>
      </c>
      <c r="AM134" s="49">
        <v>415.28</v>
      </c>
      <c r="AN134" s="49">
        <v>355.76</v>
      </c>
      <c r="AO134" s="49">
        <v>631.12</v>
      </c>
      <c r="AP134" s="49">
        <v>274.37</v>
      </c>
      <c r="AQ134" s="49">
        <v>364.6</v>
      </c>
      <c r="AR134" s="49">
        <v>339.53</v>
      </c>
      <c r="AS134" s="49">
        <v>464.88</v>
      </c>
      <c r="AT134" s="49">
        <v>1124.78</v>
      </c>
      <c r="AW134" s="49">
        <v>0</v>
      </c>
      <c r="AX134" s="49">
        <v>0</v>
      </c>
      <c r="AY134" s="49">
        <v>0</v>
      </c>
      <c r="AZ134" s="49">
        <v>0</v>
      </c>
      <c r="BA134" s="49">
        <v>0</v>
      </c>
      <c r="BB134" s="49">
        <v>0</v>
      </c>
      <c r="BC134" s="49">
        <v>0</v>
      </c>
      <c r="BD134" s="49">
        <v>0</v>
      </c>
      <c r="BE134" s="49">
        <v>0</v>
      </c>
      <c r="BF134" s="49">
        <v>0</v>
      </c>
      <c r="BG134" s="49">
        <v>0</v>
      </c>
      <c r="BH134" s="49">
        <v>0</v>
      </c>
    </row>
    <row r="135" spans="1:60" ht="11.25">
      <c r="A135" s="24" t="s">
        <v>96</v>
      </c>
      <c r="B135" s="11" t="s">
        <v>97</v>
      </c>
      <c r="C135" s="19">
        <f t="shared" si="56"/>
        <v>29.530245952763256</v>
      </c>
      <c r="D135" s="19">
        <f t="shared" si="57"/>
        <v>354.3629514331591</v>
      </c>
      <c r="E135" s="19">
        <f t="shared" si="58"/>
        <v>0</v>
      </c>
      <c r="F135" s="19">
        <f t="shared" si="59"/>
        <v>0</v>
      </c>
      <c r="G135" s="19">
        <f t="shared" si="60"/>
        <v>0</v>
      </c>
      <c r="H135" s="19">
        <f t="shared" si="61"/>
        <v>0</v>
      </c>
      <c r="I135" s="19">
        <f t="shared" si="62"/>
        <v>0</v>
      </c>
      <c r="J135" s="19">
        <f t="shared" si="63"/>
        <v>0</v>
      </c>
      <c r="K135" s="19">
        <f t="shared" si="64"/>
        <v>0</v>
      </c>
      <c r="L135" s="19">
        <f t="shared" si="65"/>
        <v>29.530245952763256</v>
      </c>
      <c r="M135" s="19">
        <f t="shared" si="66"/>
        <v>0</v>
      </c>
      <c r="N135" s="19">
        <f t="shared" si="67"/>
        <v>0</v>
      </c>
      <c r="O135" s="14">
        <f t="shared" si="55"/>
        <v>413.4234433386856</v>
      </c>
      <c r="U135" s="10" t="s">
        <v>96</v>
      </c>
      <c r="V135" s="49">
        <v>300</v>
      </c>
      <c r="W135" s="49">
        <v>3600</v>
      </c>
      <c r="X135" s="49">
        <v>0</v>
      </c>
      <c r="Y135" s="49">
        <v>0</v>
      </c>
      <c r="Z135" s="49">
        <v>0</v>
      </c>
      <c r="AA135" s="49">
        <v>0</v>
      </c>
      <c r="AB135" s="49">
        <v>0</v>
      </c>
      <c r="AC135" s="49">
        <v>0</v>
      </c>
      <c r="AD135" s="49">
        <v>0</v>
      </c>
      <c r="AE135" s="49">
        <v>300</v>
      </c>
      <c r="AF135" s="49">
        <v>0</v>
      </c>
      <c r="AG135" s="49">
        <v>0</v>
      </c>
      <c r="AI135" s="49">
        <v>300</v>
      </c>
      <c r="AJ135" s="49">
        <v>3600</v>
      </c>
      <c r="AK135" s="49">
        <v>0</v>
      </c>
      <c r="AL135" s="49">
        <v>0</v>
      </c>
      <c r="AM135" s="49">
        <v>0</v>
      </c>
      <c r="AN135" s="49">
        <v>0</v>
      </c>
      <c r="AO135" s="49">
        <v>0</v>
      </c>
      <c r="AP135" s="49">
        <v>0</v>
      </c>
      <c r="AQ135" s="49">
        <v>0</v>
      </c>
      <c r="AR135" s="49">
        <v>300</v>
      </c>
      <c r="AS135" s="49">
        <v>0</v>
      </c>
      <c r="AT135" s="49">
        <v>0</v>
      </c>
      <c r="AW135" s="49">
        <v>0</v>
      </c>
      <c r="AX135" s="49">
        <v>0</v>
      </c>
      <c r="AY135" s="49">
        <v>0</v>
      </c>
      <c r="AZ135" s="49">
        <v>0</v>
      </c>
      <c r="BA135" s="49">
        <v>0</v>
      </c>
      <c r="BB135" s="49">
        <v>0</v>
      </c>
      <c r="BC135" s="49">
        <v>0</v>
      </c>
      <c r="BD135" s="49">
        <v>0</v>
      </c>
      <c r="BE135" s="49">
        <v>0</v>
      </c>
      <c r="BF135" s="49">
        <v>0</v>
      </c>
      <c r="BG135" s="49">
        <v>0</v>
      </c>
      <c r="BH135" s="49">
        <v>0</v>
      </c>
    </row>
    <row r="136" spans="1:60" ht="11.25">
      <c r="A136" s="48" t="s">
        <v>98</v>
      </c>
      <c r="B136" s="9" t="s">
        <v>117</v>
      </c>
      <c r="C136" s="19">
        <f t="shared" si="56"/>
        <v>0</v>
      </c>
      <c r="D136" s="19">
        <f t="shared" si="57"/>
        <v>0</v>
      </c>
      <c r="E136" s="19">
        <f t="shared" si="58"/>
        <v>0</v>
      </c>
      <c r="F136" s="19">
        <f t="shared" si="59"/>
        <v>0</v>
      </c>
      <c r="G136" s="19">
        <f t="shared" si="60"/>
        <v>0</v>
      </c>
      <c r="H136" s="19">
        <f t="shared" si="61"/>
        <v>0</v>
      </c>
      <c r="I136" s="19">
        <f t="shared" si="62"/>
        <v>0</v>
      </c>
      <c r="J136" s="19">
        <f t="shared" si="63"/>
        <v>0</v>
      </c>
      <c r="K136" s="19">
        <f t="shared" si="64"/>
        <v>0</v>
      </c>
      <c r="L136" s="19">
        <f t="shared" si="65"/>
        <v>0</v>
      </c>
      <c r="M136" s="19">
        <f t="shared" si="66"/>
        <v>0</v>
      </c>
      <c r="N136" s="19">
        <f t="shared" si="67"/>
        <v>0</v>
      </c>
      <c r="O136" s="14">
        <f t="shared" si="55"/>
        <v>0</v>
      </c>
      <c r="U136" s="10" t="s">
        <v>98</v>
      </c>
      <c r="V136" s="49">
        <v>0</v>
      </c>
      <c r="W136" s="49">
        <v>0</v>
      </c>
      <c r="X136" s="49">
        <v>0</v>
      </c>
      <c r="Y136" s="49">
        <v>0</v>
      </c>
      <c r="Z136" s="49">
        <v>0</v>
      </c>
      <c r="AA136" s="49">
        <v>0</v>
      </c>
      <c r="AB136" s="49">
        <v>0</v>
      </c>
      <c r="AC136" s="49">
        <v>0</v>
      </c>
      <c r="AD136" s="49">
        <v>0</v>
      </c>
      <c r="AE136" s="49">
        <v>0</v>
      </c>
      <c r="AF136" s="49">
        <v>0</v>
      </c>
      <c r="AG136" s="49">
        <v>0</v>
      </c>
      <c r="AI136" s="49">
        <v>0</v>
      </c>
      <c r="AJ136" s="49">
        <v>0</v>
      </c>
      <c r="AK136" s="49">
        <v>0</v>
      </c>
      <c r="AL136" s="49">
        <v>0</v>
      </c>
      <c r="AM136" s="49">
        <v>0</v>
      </c>
      <c r="AN136" s="49">
        <v>0</v>
      </c>
      <c r="AO136" s="49">
        <v>0</v>
      </c>
      <c r="AP136" s="49">
        <v>0</v>
      </c>
      <c r="AQ136" s="49">
        <v>0</v>
      </c>
      <c r="AR136" s="49">
        <v>0</v>
      </c>
      <c r="AS136" s="49">
        <v>0</v>
      </c>
      <c r="AT136" s="49">
        <v>0</v>
      </c>
      <c r="AW136" s="49">
        <v>0</v>
      </c>
      <c r="AX136" s="49">
        <v>0</v>
      </c>
      <c r="AY136" s="49">
        <v>0</v>
      </c>
      <c r="AZ136" s="49">
        <v>0</v>
      </c>
      <c r="BA136" s="49">
        <v>0</v>
      </c>
      <c r="BB136" s="49">
        <v>0</v>
      </c>
      <c r="BC136" s="49">
        <v>0</v>
      </c>
      <c r="BD136" s="49">
        <v>0</v>
      </c>
      <c r="BE136" s="49">
        <v>0</v>
      </c>
      <c r="BF136" s="49">
        <v>0</v>
      </c>
      <c r="BG136" s="49">
        <v>0</v>
      </c>
      <c r="BH136" s="49">
        <v>0</v>
      </c>
    </row>
    <row r="137" spans="1:60" ht="11.25">
      <c r="A137" s="24" t="s">
        <v>99</v>
      </c>
      <c r="B137" s="11" t="s">
        <v>100</v>
      </c>
      <c r="C137" s="19">
        <f t="shared" si="56"/>
        <v>492.1707658793876</v>
      </c>
      <c r="D137" s="19">
        <f t="shared" si="57"/>
        <v>507.6249279280004</v>
      </c>
      <c r="E137" s="19">
        <f t="shared" si="58"/>
        <v>0</v>
      </c>
      <c r="F137" s="19">
        <f t="shared" si="59"/>
        <v>0</v>
      </c>
      <c r="G137" s="19">
        <f t="shared" si="60"/>
        <v>34.45195361155713</v>
      </c>
      <c r="H137" s="19">
        <f t="shared" si="61"/>
        <v>3956.167050291693</v>
      </c>
      <c r="I137" s="19">
        <f t="shared" si="62"/>
        <v>12.205834993808812</v>
      </c>
      <c r="J137" s="19">
        <f t="shared" si="63"/>
        <v>0</v>
      </c>
      <c r="K137" s="19">
        <f t="shared" si="64"/>
        <v>0</v>
      </c>
      <c r="L137" s="19">
        <f t="shared" si="65"/>
        <v>984.3415317587752</v>
      </c>
      <c r="M137" s="19">
        <f t="shared" si="66"/>
        <v>1456.8254670029874</v>
      </c>
      <c r="N137" s="19">
        <f t="shared" si="67"/>
        <v>251.00709059848768</v>
      </c>
      <c r="O137" s="14">
        <f t="shared" si="55"/>
        <v>7694.794622064697</v>
      </c>
      <c r="U137" s="10" t="s">
        <v>99</v>
      </c>
      <c r="V137" s="49">
        <v>5000</v>
      </c>
      <c r="W137" s="49">
        <v>5157</v>
      </c>
      <c r="X137" s="49">
        <v>0</v>
      </c>
      <c r="Y137" s="49">
        <v>0</v>
      </c>
      <c r="Z137" s="49">
        <v>350</v>
      </c>
      <c r="AA137" s="49">
        <v>40191</v>
      </c>
      <c r="AB137" s="49">
        <v>124</v>
      </c>
      <c r="AC137" s="49">
        <v>0</v>
      </c>
      <c r="AD137" s="49">
        <v>0</v>
      </c>
      <c r="AE137" s="49">
        <v>10000</v>
      </c>
      <c r="AF137" s="49">
        <v>14800</v>
      </c>
      <c r="AG137" s="49">
        <v>2550</v>
      </c>
      <c r="AI137" s="49">
        <v>5000</v>
      </c>
      <c r="AJ137" s="49">
        <v>5157</v>
      </c>
      <c r="AK137" s="49">
        <v>0</v>
      </c>
      <c r="AL137" s="49">
        <v>0</v>
      </c>
      <c r="AM137" s="49">
        <v>350</v>
      </c>
      <c r="AN137" s="49">
        <v>40191</v>
      </c>
      <c r="AO137" s="49">
        <v>124</v>
      </c>
      <c r="AP137" s="49">
        <v>0</v>
      </c>
      <c r="AQ137" s="49">
        <v>0</v>
      </c>
      <c r="AR137" s="49">
        <v>10000</v>
      </c>
      <c r="AS137" s="49">
        <v>14800</v>
      </c>
      <c r="AT137" s="49">
        <v>2550</v>
      </c>
      <c r="AW137" s="49">
        <v>0</v>
      </c>
      <c r="AX137" s="49">
        <v>0</v>
      </c>
      <c r="AY137" s="49">
        <v>0</v>
      </c>
      <c r="AZ137" s="49">
        <v>0</v>
      </c>
      <c r="BA137" s="49">
        <v>0</v>
      </c>
      <c r="BB137" s="49">
        <v>0</v>
      </c>
      <c r="BC137" s="49">
        <v>0</v>
      </c>
      <c r="BD137" s="49">
        <v>0</v>
      </c>
      <c r="BE137" s="49">
        <v>0</v>
      </c>
      <c r="BF137" s="49">
        <v>0</v>
      </c>
      <c r="BG137" s="49">
        <v>0</v>
      </c>
      <c r="BH137" s="49">
        <v>0</v>
      </c>
    </row>
    <row r="138" spans="1:60" ht="11.25">
      <c r="A138" s="24" t="s">
        <v>101</v>
      </c>
      <c r="B138" s="11" t="s">
        <v>193</v>
      </c>
      <c r="C138" s="19">
        <f t="shared" si="56"/>
        <v>297.36957674432597</v>
      </c>
      <c r="D138" s="19">
        <f t="shared" si="57"/>
        <v>0</v>
      </c>
      <c r="E138" s="19">
        <f t="shared" si="58"/>
        <v>0</v>
      </c>
      <c r="F138" s="19">
        <f t="shared" si="59"/>
        <v>0</v>
      </c>
      <c r="G138" s="19">
        <f t="shared" si="60"/>
        <v>295.30245952763255</v>
      </c>
      <c r="H138" s="19">
        <f t="shared" si="61"/>
        <v>172.25976805778566</v>
      </c>
      <c r="I138" s="19">
        <f t="shared" si="62"/>
        <v>96.46547011235997</v>
      </c>
      <c r="J138" s="19">
        <f t="shared" si="63"/>
        <v>0</v>
      </c>
      <c r="K138" s="19">
        <f t="shared" si="64"/>
        <v>0</v>
      </c>
      <c r="L138" s="19">
        <f t="shared" si="65"/>
        <v>94.39835289566653</v>
      </c>
      <c r="M138" s="19">
        <f t="shared" si="66"/>
        <v>22.147684464572443</v>
      </c>
      <c r="N138" s="19">
        <f t="shared" si="67"/>
        <v>0</v>
      </c>
      <c r="O138" s="14">
        <f t="shared" si="55"/>
        <v>977.9433118023431</v>
      </c>
      <c r="U138" s="10" t="s">
        <v>101</v>
      </c>
      <c r="V138" s="49">
        <v>3021</v>
      </c>
      <c r="W138" s="49">
        <v>0</v>
      </c>
      <c r="X138" s="49">
        <v>0</v>
      </c>
      <c r="Y138" s="49">
        <v>0</v>
      </c>
      <c r="Z138" s="49">
        <v>3000</v>
      </c>
      <c r="AA138" s="49">
        <v>1750</v>
      </c>
      <c r="AB138" s="49">
        <v>980</v>
      </c>
      <c r="AC138" s="49">
        <v>0</v>
      </c>
      <c r="AD138" s="49">
        <v>0</v>
      </c>
      <c r="AE138" s="49">
        <v>959</v>
      </c>
      <c r="AF138" s="49">
        <v>225</v>
      </c>
      <c r="AG138" s="49">
        <v>0</v>
      </c>
      <c r="AI138" s="49">
        <v>3021</v>
      </c>
      <c r="AJ138" s="49">
        <v>0</v>
      </c>
      <c r="AK138" s="49">
        <v>0</v>
      </c>
      <c r="AL138" s="49">
        <v>0</v>
      </c>
      <c r="AM138" s="49">
        <v>3000</v>
      </c>
      <c r="AN138" s="49">
        <v>1750</v>
      </c>
      <c r="AO138" s="49">
        <v>980</v>
      </c>
      <c r="AP138" s="49">
        <v>0</v>
      </c>
      <c r="AQ138" s="49">
        <v>0</v>
      </c>
      <c r="AR138" s="49">
        <v>959</v>
      </c>
      <c r="AS138" s="49">
        <v>225</v>
      </c>
      <c r="AT138" s="49">
        <v>0</v>
      </c>
      <c r="AW138" s="49">
        <v>0</v>
      </c>
      <c r="AX138" s="49">
        <v>0</v>
      </c>
      <c r="AY138" s="49">
        <v>0</v>
      </c>
      <c r="AZ138" s="49">
        <v>0</v>
      </c>
      <c r="BA138" s="49">
        <v>0</v>
      </c>
      <c r="BB138" s="49">
        <v>0</v>
      </c>
      <c r="BC138" s="49">
        <v>0</v>
      </c>
      <c r="BD138" s="49">
        <v>0</v>
      </c>
      <c r="BE138" s="49">
        <v>0</v>
      </c>
      <c r="BF138" s="49">
        <v>0</v>
      </c>
      <c r="BG138" s="49">
        <v>0</v>
      </c>
      <c r="BH138" s="49">
        <v>0</v>
      </c>
    </row>
    <row r="139" spans="1:60" ht="11.25">
      <c r="A139" s="10" t="s">
        <v>102</v>
      </c>
      <c r="B139" s="9" t="s">
        <v>103</v>
      </c>
      <c r="C139" s="19">
        <f t="shared" si="56"/>
        <v>488.73344525048594</v>
      </c>
      <c r="D139" s="19">
        <f t="shared" si="57"/>
        <v>276.5261448093339</v>
      </c>
      <c r="E139" s="19">
        <f t="shared" si="58"/>
        <v>467.2334575138108</v>
      </c>
      <c r="F139" s="19">
        <f t="shared" si="59"/>
        <v>274.82618698398653</v>
      </c>
      <c r="G139" s="19">
        <f t="shared" si="60"/>
        <v>715.0749057461622</v>
      </c>
      <c r="H139" s="19">
        <f t="shared" si="61"/>
        <v>253.92271021555715</v>
      </c>
      <c r="I139" s="19">
        <f t="shared" si="62"/>
        <v>464.4103660007266</v>
      </c>
      <c r="J139" s="19">
        <f t="shared" si="63"/>
        <v>361.6805463802538</v>
      </c>
      <c r="K139" s="19">
        <f t="shared" si="64"/>
        <v>4540.445606322345</v>
      </c>
      <c r="L139" s="19">
        <f t="shared" si="65"/>
        <v>458.230669864345</v>
      </c>
      <c r="M139" s="19">
        <f t="shared" si="66"/>
        <v>383.05256971780034</v>
      </c>
      <c r="N139" s="19">
        <f t="shared" si="67"/>
        <v>261.0995443236104</v>
      </c>
      <c r="O139" s="14">
        <f t="shared" si="55"/>
        <v>8945.236153128417</v>
      </c>
      <c r="U139" s="7" t="s">
        <v>102</v>
      </c>
      <c r="V139" s="49">
        <v>4965.08</v>
      </c>
      <c r="W139" s="49">
        <v>2809.25</v>
      </c>
      <c r="X139" s="49">
        <v>4746.66</v>
      </c>
      <c r="Y139" s="49">
        <v>2791.98</v>
      </c>
      <c r="Z139" s="49">
        <v>7264.5</v>
      </c>
      <c r="AA139" s="49">
        <v>2579.62</v>
      </c>
      <c r="AB139" s="49">
        <v>4717.98</v>
      </c>
      <c r="AC139" s="49">
        <v>3674.34</v>
      </c>
      <c r="AD139" s="49">
        <v>46126.73</v>
      </c>
      <c r="AE139" s="49">
        <v>4655.2</v>
      </c>
      <c r="AF139" s="49">
        <v>3891.46</v>
      </c>
      <c r="AG139" s="49">
        <v>2652.53</v>
      </c>
      <c r="AI139" s="49">
        <v>0</v>
      </c>
      <c r="AJ139" s="49">
        <v>0</v>
      </c>
      <c r="AK139" s="49">
        <v>0</v>
      </c>
      <c r="AL139" s="49">
        <v>0</v>
      </c>
      <c r="AM139" s="49">
        <v>40000</v>
      </c>
      <c r="AN139" s="49">
        <v>0</v>
      </c>
      <c r="AO139" s="49">
        <v>20400</v>
      </c>
      <c r="AP139" s="49">
        <v>75000</v>
      </c>
      <c r="AQ139" s="49">
        <v>0</v>
      </c>
      <c r="AR139" s="49">
        <v>0</v>
      </c>
      <c r="AS139" s="49">
        <v>0</v>
      </c>
      <c r="AT139" s="49">
        <v>0</v>
      </c>
      <c r="AV139" s="7" t="s">
        <v>102</v>
      </c>
      <c r="AW139" s="49">
        <v>0</v>
      </c>
      <c r="AX139" s="49">
        <v>0</v>
      </c>
      <c r="AY139" s="49">
        <v>0</v>
      </c>
      <c r="AZ139" s="49">
        <v>0</v>
      </c>
      <c r="BA139" s="49">
        <v>0</v>
      </c>
      <c r="BB139" s="49">
        <v>0</v>
      </c>
      <c r="BC139" s="49">
        <v>0</v>
      </c>
      <c r="BD139" s="49">
        <v>0</v>
      </c>
      <c r="BE139" s="49">
        <v>0</v>
      </c>
      <c r="BF139" s="49">
        <v>0</v>
      </c>
      <c r="BG139" s="49">
        <v>0</v>
      </c>
      <c r="BH139" s="49">
        <v>0</v>
      </c>
    </row>
    <row r="140" spans="1:60" ht="11.25">
      <c r="A140" s="10" t="s">
        <v>104</v>
      </c>
      <c r="B140" s="9" t="s">
        <v>105</v>
      </c>
      <c r="C140" s="21">
        <f>C150*0.01</f>
        <v>1108.1077400000006</v>
      </c>
      <c r="D140" s="21">
        <f aca="true" t="shared" si="68" ref="D140:N140">D150*0.01</f>
        <v>1108.1077400000006</v>
      </c>
      <c r="E140" s="21">
        <f t="shared" si="68"/>
        <v>1108.1077400000006</v>
      </c>
      <c r="F140" s="21">
        <f t="shared" si="68"/>
        <v>1108.1077400000006</v>
      </c>
      <c r="G140" s="21">
        <f t="shared" si="68"/>
        <v>1108.1077400000006</v>
      </c>
      <c r="H140" s="21">
        <f t="shared" si="68"/>
        <v>1108.1077400000006</v>
      </c>
      <c r="I140" s="21">
        <f t="shared" si="68"/>
        <v>1102.357947741936</v>
      </c>
      <c r="J140" s="21">
        <f t="shared" si="68"/>
        <v>1108.1077400000006</v>
      </c>
      <c r="K140" s="21">
        <f t="shared" si="68"/>
        <v>1105.9211400000004</v>
      </c>
      <c r="L140" s="21">
        <f t="shared" si="68"/>
        <v>1108.1077400000006</v>
      </c>
      <c r="M140" s="21">
        <f t="shared" si="68"/>
        <v>1108.1077400000006</v>
      </c>
      <c r="N140" s="21">
        <f t="shared" si="68"/>
        <v>1108.1077400000006</v>
      </c>
      <c r="O140" s="14">
        <f t="shared" si="55"/>
        <v>13289.356487741945</v>
      </c>
      <c r="AH140" s="7" t="s">
        <v>102</v>
      </c>
      <c r="AI140" s="49">
        <v>4965.08</v>
      </c>
      <c r="AJ140" s="49">
        <v>2809.25</v>
      </c>
      <c r="AK140" s="49">
        <v>4746.66</v>
      </c>
      <c r="AL140" s="49">
        <v>2791.98</v>
      </c>
      <c r="AM140" s="49">
        <v>7264.5</v>
      </c>
      <c r="AN140" s="49">
        <v>2579.62</v>
      </c>
      <c r="AO140" s="49">
        <v>4717.98</v>
      </c>
      <c r="AP140" s="49">
        <v>3674.34</v>
      </c>
      <c r="AQ140" s="49">
        <v>3066.73</v>
      </c>
      <c r="AR140" s="49">
        <v>4655.2</v>
      </c>
      <c r="AS140" s="49">
        <v>3891.46</v>
      </c>
      <c r="AT140" s="49">
        <v>2652.53</v>
      </c>
      <c r="AV140" s="7" t="s">
        <v>118</v>
      </c>
      <c r="AW140" s="49">
        <v>0</v>
      </c>
      <c r="AX140" s="49">
        <v>0</v>
      </c>
      <c r="AY140" s="49">
        <v>0</v>
      </c>
      <c r="AZ140" s="49">
        <v>0</v>
      </c>
      <c r="BA140" s="49">
        <v>0</v>
      </c>
      <c r="BB140" s="49">
        <v>0</v>
      </c>
      <c r="BC140" s="49">
        <v>0</v>
      </c>
      <c r="BD140" s="49">
        <v>0</v>
      </c>
      <c r="BE140" s="49">
        <v>0</v>
      </c>
      <c r="BF140" s="49">
        <v>0</v>
      </c>
      <c r="BG140" s="49">
        <v>0</v>
      </c>
      <c r="BH140" s="49">
        <v>0</v>
      </c>
    </row>
    <row r="141" spans="1:15" ht="45">
      <c r="A141" s="32"/>
      <c r="B141" s="33" t="s">
        <v>106</v>
      </c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14">
        <f t="shared" si="55"/>
        <v>0</v>
      </c>
    </row>
    <row r="142" spans="1:46" ht="33.75">
      <c r="A142" s="32"/>
      <c r="B142" s="33" t="s">
        <v>228</v>
      </c>
      <c r="C142" s="34">
        <f>AW140</f>
        <v>0</v>
      </c>
      <c r="D142" s="34">
        <f aca="true" t="shared" si="69" ref="D142:N142">AX140</f>
        <v>0</v>
      </c>
      <c r="E142" s="34">
        <f t="shared" si="69"/>
        <v>0</v>
      </c>
      <c r="F142" s="34">
        <f t="shared" si="69"/>
        <v>0</v>
      </c>
      <c r="G142" s="34">
        <f t="shared" si="69"/>
        <v>0</v>
      </c>
      <c r="H142" s="34">
        <f t="shared" si="69"/>
        <v>0</v>
      </c>
      <c r="I142" s="34">
        <f t="shared" si="69"/>
        <v>0</v>
      </c>
      <c r="J142" s="34">
        <f t="shared" si="69"/>
        <v>0</v>
      </c>
      <c r="K142" s="34">
        <f t="shared" si="69"/>
        <v>0</v>
      </c>
      <c r="L142" s="34">
        <f t="shared" si="69"/>
        <v>0</v>
      </c>
      <c r="M142" s="34">
        <f t="shared" si="69"/>
        <v>0</v>
      </c>
      <c r="N142" s="34">
        <f t="shared" si="69"/>
        <v>0</v>
      </c>
      <c r="O142" s="14">
        <f t="shared" si="55"/>
        <v>0</v>
      </c>
      <c r="AH142" s="7" t="s">
        <v>118</v>
      </c>
      <c r="AI142" s="49">
        <v>14093.66</v>
      </c>
      <c r="AJ142" s="49">
        <v>0</v>
      </c>
      <c r="AK142" s="49">
        <v>0</v>
      </c>
      <c r="AL142" s="49">
        <v>0</v>
      </c>
      <c r="AM142" s="49">
        <v>0</v>
      </c>
      <c r="AN142" s="49">
        <v>400</v>
      </c>
      <c r="AO142" s="49">
        <v>2057.96</v>
      </c>
      <c r="AP142" s="49">
        <v>0</v>
      </c>
      <c r="AQ142" s="49">
        <v>0</v>
      </c>
      <c r="AR142" s="49">
        <v>0</v>
      </c>
      <c r="AS142" s="49">
        <v>0</v>
      </c>
      <c r="AT142" s="49">
        <v>155</v>
      </c>
    </row>
    <row r="143" spans="2:15" ht="11.25">
      <c r="B143" s="35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19"/>
      <c r="O143" s="14"/>
    </row>
    <row r="144" spans="2:23" ht="11.25">
      <c r="B144" s="18" t="s">
        <v>177</v>
      </c>
      <c r="C144" s="14">
        <f>C6+C19+C108</f>
        <v>103180.87651219193</v>
      </c>
      <c r="D144" s="14">
        <f aca="true" t="shared" si="70" ref="D144:N144">D6+D19+D108</f>
        <v>102972.0708339173</v>
      </c>
      <c r="E144" s="14">
        <f t="shared" si="70"/>
        <v>94829.49408339958</v>
      </c>
      <c r="F144" s="14">
        <f t="shared" si="70"/>
        <v>94366.66406448706</v>
      </c>
      <c r="G144" s="14">
        <f t="shared" si="70"/>
        <v>90751.89771195425</v>
      </c>
      <c r="H144" s="14">
        <f t="shared" si="70"/>
        <v>100134.8211591898</v>
      </c>
      <c r="I144" s="14">
        <f t="shared" si="70"/>
        <v>108427.2183090618</v>
      </c>
      <c r="J144" s="14">
        <f t="shared" si="70"/>
        <v>98938.0332074576</v>
      </c>
      <c r="K144" s="14">
        <f t="shared" si="70"/>
        <v>130531.83662155096</v>
      </c>
      <c r="L144" s="14">
        <f t="shared" si="70"/>
        <v>114687.20934429416</v>
      </c>
      <c r="M144" s="14">
        <f t="shared" si="70"/>
        <v>117239.26078536625</v>
      </c>
      <c r="N144" s="14">
        <f t="shared" si="70"/>
        <v>114359.49763017468</v>
      </c>
      <c r="O144" s="14">
        <f>SUM(C144:N144)</f>
        <v>1270418.8802630454</v>
      </c>
      <c r="Q144" s="13">
        <f>(O108+O157)/N146/12</f>
        <v>13.636766111986098</v>
      </c>
      <c r="U144" s="12" t="s">
        <v>77</v>
      </c>
      <c r="V144" s="12" t="s">
        <v>78</v>
      </c>
      <c r="W144" s="12" t="s">
        <v>79</v>
      </c>
    </row>
    <row r="145" spans="2:23" ht="11.25">
      <c r="B145" s="9" t="s">
        <v>107</v>
      </c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4"/>
      <c r="T145" s="25">
        <v>41974</v>
      </c>
      <c r="U145" s="9"/>
      <c r="V145" s="9"/>
      <c r="W145" s="28">
        <v>-181952.83894094877</v>
      </c>
    </row>
    <row r="146" spans="2:23" ht="11.25">
      <c r="B146" s="9" t="s">
        <v>108</v>
      </c>
      <c r="C146" s="80">
        <v>4107</v>
      </c>
      <c r="D146" s="80">
        <v>4107</v>
      </c>
      <c r="E146" s="80">
        <v>4107</v>
      </c>
      <c r="F146" s="80">
        <v>4107</v>
      </c>
      <c r="G146" s="80">
        <v>4107</v>
      </c>
      <c r="H146" s="80">
        <v>4107</v>
      </c>
      <c r="I146" s="80">
        <v>4107</v>
      </c>
      <c r="J146" s="80">
        <v>4107</v>
      </c>
      <c r="K146" s="80">
        <v>4107</v>
      </c>
      <c r="L146" s="80">
        <v>4107</v>
      </c>
      <c r="M146" s="80">
        <v>4107</v>
      </c>
      <c r="N146" s="80">
        <v>4107</v>
      </c>
      <c r="O146" s="14"/>
      <c r="T146" s="25">
        <v>42005</v>
      </c>
      <c r="U146" s="26">
        <v>127449</v>
      </c>
      <c r="V146" s="27">
        <v>110810.77400000005</v>
      </c>
      <c r="W146" s="28">
        <v>-165314.61294094878</v>
      </c>
    </row>
    <row r="147" spans="2:23" ht="11.25">
      <c r="B147" s="9" t="s">
        <v>109</v>
      </c>
      <c r="C147" s="26">
        <v>41723.323333333356</v>
      </c>
      <c r="D147" s="26">
        <v>41723.323333333356</v>
      </c>
      <c r="E147" s="26">
        <v>41723.323333333356</v>
      </c>
      <c r="F147" s="26">
        <v>41723.323333333356</v>
      </c>
      <c r="G147" s="26">
        <v>41723.323333333356</v>
      </c>
      <c r="H147" s="26">
        <v>41723.323333333356</v>
      </c>
      <c r="I147" s="26">
        <v>41723.323333333356</v>
      </c>
      <c r="J147" s="26">
        <v>41723.323333333356</v>
      </c>
      <c r="K147" s="26">
        <v>41723.323333333356</v>
      </c>
      <c r="L147" s="26">
        <v>41723.323333333356</v>
      </c>
      <c r="M147" s="26">
        <v>41723.323333333356</v>
      </c>
      <c r="N147" s="26">
        <v>41723.323333333356</v>
      </c>
      <c r="O147" s="14"/>
      <c r="T147" s="25">
        <v>42036</v>
      </c>
      <c r="U147" s="26">
        <v>103631</v>
      </c>
      <c r="V147" s="27">
        <v>110810.77400000005</v>
      </c>
      <c r="W147" s="28">
        <v>-172494.38694094878</v>
      </c>
    </row>
    <row r="148" spans="2:23" ht="11.25">
      <c r="B148" s="9" t="s">
        <v>110</v>
      </c>
      <c r="C148" s="37">
        <f aca="true" t="shared" si="71" ref="C148:N148">C146/C147</f>
        <v>0.09843415317587752</v>
      </c>
      <c r="D148" s="37">
        <f t="shared" si="71"/>
        <v>0.09843415317587752</v>
      </c>
      <c r="E148" s="37">
        <f t="shared" si="71"/>
        <v>0.09843415317587752</v>
      </c>
      <c r="F148" s="37">
        <f t="shared" si="71"/>
        <v>0.09843415317587752</v>
      </c>
      <c r="G148" s="37">
        <f t="shared" si="71"/>
        <v>0.09843415317587752</v>
      </c>
      <c r="H148" s="37">
        <f t="shared" si="71"/>
        <v>0.09843415317587752</v>
      </c>
      <c r="I148" s="37">
        <f t="shared" si="71"/>
        <v>0.09843415317587752</v>
      </c>
      <c r="J148" s="37">
        <f t="shared" si="71"/>
        <v>0.09843415317587752</v>
      </c>
      <c r="K148" s="37">
        <f t="shared" si="71"/>
        <v>0.09843415317587752</v>
      </c>
      <c r="L148" s="37">
        <f t="shared" si="71"/>
        <v>0.09843415317587752</v>
      </c>
      <c r="M148" s="37">
        <f t="shared" si="71"/>
        <v>0.09843415317587752</v>
      </c>
      <c r="N148" s="37">
        <f t="shared" si="71"/>
        <v>0.09843415317587752</v>
      </c>
      <c r="O148" s="14"/>
      <c r="T148" s="25">
        <v>42064</v>
      </c>
      <c r="U148" s="26">
        <v>71142</v>
      </c>
      <c r="V148" s="27">
        <v>110810.77400000005</v>
      </c>
      <c r="W148" s="28">
        <v>-212163.16094094882</v>
      </c>
    </row>
    <row r="149" spans="20:23" ht="11.25">
      <c r="T149" s="25">
        <v>42095</v>
      </c>
      <c r="U149" s="26">
        <v>94898</v>
      </c>
      <c r="V149" s="27">
        <v>110810.77400000005</v>
      </c>
      <c r="W149" s="28">
        <v>-228075.9349409487</v>
      </c>
    </row>
    <row r="150" spans="2:23" ht="11.25">
      <c r="B150" s="18" t="s">
        <v>178</v>
      </c>
      <c r="C150" s="27">
        <f>V146</f>
        <v>110810.77400000005</v>
      </c>
      <c r="D150" s="27">
        <f>V147</f>
        <v>110810.77400000005</v>
      </c>
      <c r="E150" s="27">
        <f>V148</f>
        <v>110810.77400000005</v>
      </c>
      <c r="F150" s="27">
        <f>V149</f>
        <v>110810.77400000005</v>
      </c>
      <c r="G150" s="27">
        <f>V150</f>
        <v>110810.77400000005</v>
      </c>
      <c r="H150" s="27">
        <f>V151</f>
        <v>110810.77400000005</v>
      </c>
      <c r="I150" s="27">
        <f>V152</f>
        <v>110235.7947741936</v>
      </c>
      <c r="J150" s="27">
        <f>V153</f>
        <v>110810.77400000005</v>
      </c>
      <c r="K150" s="27">
        <f>V154</f>
        <v>110592.11400000003</v>
      </c>
      <c r="L150" s="27">
        <f>V155</f>
        <v>110810.77400000005</v>
      </c>
      <c r="M150" s="27">
        <f>V156</f>
        <v>110810.77400000005</v>
      </c>
      <c r="N150" s="27">
        <f>V157</f>
        <v>110810.77400000005</v>
      </c>
      <c r="O150" s="14">
        <f>SUM(C150:N150)</f>
        <v>1328935.648774194</v>
      </c>
      <c r="T150" s="25">
        <v>42125</v>
      </c>
      <c r="U150" s="26">
        <v>155203.35</v>
      </c>
      <c r="V150" s="27">
        <v>110810.77400000005</v>
      </c>
      <c r="W150" s="28">
        <v>-183683.35894094876</v>
      </c>
    </row>
    <row r="151" spans="2:23" ht="11.25">
      <c r="B151" s="9" t="s">
        <v>111</v>
      </c>
      <c r="C151" s="26">
        <f>U146</f>
        <v>127449</v>
      </c>
      <c r="D151" s="26">
        <f>U147</f>
        <v>103631</v>
      </c>
      <c r="E151" s="26">
        <f>U148</f>
        <v>71142</v>
      </c>
      <c r="F151" s="26">
        <f>U149</f>
        <v>94898</v>
      </c>
      <c r="G151" s="26">
        <f>U150</f>
        <v>155203.35</v>
      </c>
      <c r="H151" s="26">
        <f>U151</f>
        <v>114681</v>
      </c>
      <c r="I151" s="26">
        <f>U152</f>
        <v>75466</v>
      </c>
      <c r="J151" s="29">
        <f>U153</f>
        <v>96320.75</v>
      </c>
      <c r="K151" s="29">
        <f>U154</f>
        <v>84710</v>
      </c>
      <c r="L151" s="29">
        <f>U155</f>
        <v>127795.1</v>
      </c>
      <c r="M151" s="31">
        <f>U156</f>
        <v>73543.44</v>
      </c>
      <c r="N151" s="29">
        <f>U157</f>
        <v>144705.72</v>
      </c>
      <c r="O151" s="19">
        <f>SUM(C151:N151)</f>
        <v>1269545.3599999999</v>
      </c>
      <c r="T151" s="25">
        <v>42156</v>
      </c>
      <c r="U151" s="26">
        <v>114681</v>
      </c>
      <c r="V151" s="27">
        <v>110810.77400000005</v>
      </c>
      <c r="W151" s="28">
        <v>-179813.13294094865</v>
      </c>
    </row>
    <row r="152" spans="2:23" ht="11.25">
      <c r="B152" s="9" t="s">
        <v>112</v>
      </c>
      <c r="C152" s="26"/>
      <c r="D152" s="26"/>
      <c r="E152" s="26"/>
      <c r="F152" s="26"/>
      <c r="G152" s="26"/>
      <c r="H152" s="26"/>
      <c r="I152" s="26"/>
      <c r="J152" s="29"/>
      <c r="K152" s="29"/>
      <c r="L152" s="29"/>
      <c r="M152" s="31"/>
      <c r="N152" s="29"/>
      <c r="O152" s="19">
        <f>SUM(C152:N152)</f>
        <v>0</v>
      </c>
      <c r="T152" s="25">
        <v>42186</v>
      </c>
      <c r="U152" s="26">
        <v>75466</v>
      </c>
      <c r="V152" s="27">
        <v>110235.7947741936</v>
      </c>
      <c r="W152" s="28">
        <v>-214582.92771514223</v>
      </c>
    </row>
    <row r="153" spans="2:23" ht="11.25">
      <c r="B153" s="9" t="s">
        <v>298</v>
      </c>
      <c r="C153" s="38">
        <f aca="true" t="shared" si="72" ref="C153:N153">(C151-C152)/C150</f>
        <v>1.1501498942693058</v>
      </c>
      <c r="D153" s="38">
        <f t="shared" si="72"/>
        <v>0.9352068960370221</v>
      </c>
      <c r="E153" s="38">
        <f t="shared" si="72"/>
        <v>0.6420133840054214</v>
      </c>
      <c r="F153" s="38">
        <f t="shared" si="72"/>
        <v>0.8563968698567159</v>
      </c>
      <c r="G153" s="38">
        <f t="shared" si="72"/>
        <v>1.400616062838799</v>
      </c>
      <c r="H153" s="38">
        <f t="shared" si="72"/>
        <v>1.0349264413584907</v>
      </c>
      <c r="I153" s="38">
        <f t="shared" si="72"/>
        <v>0.6845870722353311</v>
      </c>
      <c r="J153" s="38">
        <f t="shared" si="72"/>
        <v>0.8692363253414326</v>
      </c>
      <c r="K153" s="38">
        <f t="shared" si="72"/>
        <v>0.7659678157522152</v>
      </c>
      <c r="L153" s="38">
        <f t="shared" si="72"/>
        <v>1.1532732367702796</v>
      </c>
      <c r="M153" s="38">
        <f t="shared" si="72"/>
        <v>0.663684922911918</v>
      </c>
      <c r="N153" s="38">
        <f t="shared" si="72"/>
        <v>1.3058813216122824</v>
      </c>
      <c r="O153" s="38">
        <f>(O151-O152)/O150</f>
        <v>0.9553098836433686</v>
      </c>
      <c r="T153" s="25">
        <v>42217</v>
      </c>
      <c r="U153" s="29">
        <v>96320.75</v>
      </c>
      <c r="V153" s="27">
        <v>110810.77400000005</v>
      </c>
      <c r="W153" s="28">
        <v>-229072.95171514215</v>
      </c>
    </row>
    <row r="154" spans="2:23" ht="11.25">
      <c r="B154" s="39" t="s">
        <v>113</v>
      </c>
      <c r="C154" s="40">
        <f>W145</f>
        <v>-181952.83894094877</v>
      </c>
      <c r="D154" s="40">
        <f>W146</f>
        <v>-165314.61294094878</v>
      </c>
      <c r="E154" s="40">
        <f>W147</f>
        <v>-172494.38694094878</v>
      </c>
      <c r="F154" s="40">
        <f>W148</f>
        <v>-212163.16094094882</v>
      </c>
      <c r="G154" s="40">
        <f>W149</f>
        <v>-228075.9349409487</v>
      </c>
      <c r="H154" s="40">
        <f>W150</f>
        <v>-183683.35894094876</v>
      </c>
      <c r="I154" s="40">
        <f>W151</f>
        <v>-179813.13294094865</v>
      </c>
      <c r="J154" s="40">
        <f>W152</f>
        <v>-214582.92771514223</v>
      </c>
      <c r="K154" s="40">
        <f>W153</f>
        <v>-229072.95171514215</v>
      </c>
      <c r="L154" s="40">
        <f>W154</f>
        <v>-254955.06571514226</v>
      </c>
      <c r="M154" s="40">
        <f>W155</f>
        <v>-237970.7397151424</v>
      </c>
      <c r="N154" s="40">
        <f>W156</f>
        <v>-275238.07371514215</v>
      </c>
      <c r="O154" s="40">
        <f>W157</f>
        <v>-241343.1277151422</v>
      </c>
      <c r="T154" s="25">
        <v>42248</v>
      </c>
      <c r="U154" s="29">
        <v>84710</v>
      </c>
      <c r="V154" s="27">
        <v>110592.11400000003</v>
      </c>
      <c r="W154" s="28">
        <v>-254955.06571514226</v>
      </c>
    </row>
    <row r="155" spans="2:23" ht="11.25">
      <c r="B155" s="41" t="s">
        <v>299</v>
      </c>
      <c r="C155" s="14">
        <f>C144</f>
        <v>103180.87651219193</v>
      </c>
      <c r="D155" s="14">
        <f aca="true" t="shared" si="73" ref="D155:N155">D144</f>
        <v>102972.0708339173</v>
      </c>
      <c r="E155" s="14">
        <f t="shared" si="73"/>
        <v>94829.49408339958</v>
      </c>
      <c r="F155" s="14">
        <f t="shared" si="73"/>
        <v>94366.66406448706</v>
      </c>
      <c r="G155" s="14">
        <f t="shared" si="73"/>
        <v>90751.89771195425</v>
      </c>
      <c r="H155" s="14">
        <f t="shared" si="73"/>
        <v>100134.8211591898</v>
      </c>
      <c r="I155" s="14">
        <f t="shared" si="73"/>
        <v>108427.2183090618</v>
      </c>
      <c r="J155" s="14">
        <f t="shared" si="73"/>
        <v>98938.0332074576</v>
      </c>
      <c r="K155" s="14">
        <f t="shared" si="73"/>
        <v>130531.83662155096</v>
      </c>
      <c r="L155" s="14">
        <f t="shared" si="73"/>
        <v>114687.20934429416</v>
      </c>
      <c r="M155" s="14">
        <f t="shared" si="73"/>
        <v>117239.26078536625</v>
      </c>
      <c r="N155" s="14">
        <f t="shared" si="73"/>
        <v>114359.49763017468</v>
      </c>
      <c r="O155" s="14">
        <f>SUM(C155:N155)</f>
        <v>1270418.8802630454</v>
      </c>
      <c r="T155" s="25">
        <v>42278</v>
      </c>
      <c r="U155" s="29">
        <v>127795.1</v>
      </c>
      <c r="V155" s="27">
        <v>110810.77400000005</v>
      </c>
      <c r="W155" s="28">
        <v>-237970.7397151424</v>
      </c>
    </row>
    <row r="156" spans="2:23" ht="11.25">
      <c r="B156" s="41"/>
      <c r="C156" s="42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4" t="s">
        <v>114</v>
      </c>
      <c r="O156" s="14">
        <f>O76</f>
        <v>0</v>
      </c>
      <c r="T156" s="25">
        <v>42309</v>
      </c>
      <c r="U156" s="31">
        <v>73543.44</v>
      </c>
      <c r="V156" s="27">
        <v>110810.77400000005</v>
      </c>
      <c r="W156" s="28">
        <v>-275238.07371514215</v>
      </c>
    </row>
    <row r="157" spans="2:23" ht="11.25">
      <c r="B157" s="41" t="s">
        <v>115</v>
      </c>
      <c r="C157" s="42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14">
        <f>O150*0.05</f>
        <v>66446.7824387097</v>
      </c>
      <c r="T157" s="25">
        <v>42339</v>
      </c>
      <c r="U157" s="29">
        <v>144705.72</v>
      </c>
      <c r="V157" s="27">
        <v>110810.77400000005</v>
      </c>
      <c r="W157" s="28">
        <v>-241343.1277151422</v>
      </c>
    </row>
    <row r="158" spans="2:15" ht="11.25">
      <c r="B158" s="9" t="s">
        <v>165</v>
      </c>
      <c r="C158" s="60"/>
      <c r="D158" s="58"/>
      <c r="E158" s="58"/>
      <c r="F158" s="58" t="s">
        <v>166</v>
      </c>
      <c r="G158" s="58"/>
      <c r="H158" s="58"/>
      <c r="I158" s="58"/>
      <c r="J158" s="58"/>
      <c r="K158" s="58"/>
      <c r="L158" s="58"/>
      <c r="M158" s="58"/>
      <c r="N158" s="61"/>
      <c r="O158" s="19">
        <v>0</v>
      </c>
    </row>
    <row r="159" spans="2:16" ht="11.25">
      <c r="B159" s="9" t="s">
        <v>167</v>
      </c>
      <c r="C159" s="60"/>
      <c r="D159" s="58"/>
      <c r="E159" s="58"/>
      <c r="F159" s="45" t="s">
        <v>166</v>
      </c>
      <c r="G159" s="58"/>
      <c r="H159" s="58"/>
      <c r="I159" s="58"/>
      <c r="J159" s="58"/>
      <c r="K159" s="58"/>
      <c r="L159" s="58"/>
      <c r="M159" s="58"/>
      <c r="N159" s="61"/>
      <c r="O159" s="64">
        <v>-244263.190893885</v>
      </c>
      <c r="P159" s="65"/>
    </row>
    <row r="160" spans="2:15" ht="11.25">
      <c r="B160" s="9" t="s">
        <v>229</v>
      </c>
      <c r="C160" s="62"/>
      <c r="D160" s="59"/>
      <c r="E160" s="59"/>
      <c r="F160" s="45" t="s">
        <v>166</v>
      </c>
      <c r="G160" s="59"/>
      <c r="H160" s="59"/>
      <c r="I160" s="59"/>
      <c r="J160" s="59"/>
      <c r="K160" s="59"/>
      <c r="L160" s="59"/>
      <c r="M160" s="59"/>
      <c r="N160" s="63"/>
      <c r="O160" s="14">
        <f>O151-O144-O157</f>
        <v>-67320.30270175527</v>
      </c>
    </row>
    <row r="161" spans="2:15" ht="11.25">
      <c r="B161" s="9" t="s">
        <v>230</v>
      </c>
      <c r="C161" s="62"/>
      <c r="D161" s="59"/>
      <c r="E161" s="59"/>
      <c r="F161" s="59" t="s">
        <v>166</v>
      </c>
      <c r="G161" s="59"/>
      <c r="H161" s="59"/>
      <c r="I161" s="59"/>
      <c r="J161" s="59"/>
      <c r="K161" s="59"/>
      <c r="L161" s="59"/>
      <c r="M161" s="59"/>
      <c r="N161" s="63"/>
      <c r="O161" s="14">
        <f>O159+O160+O158</f>
        <v>-311583.4935956403</v>
      </c>
    </row>
    <row r="162" spans="3:15" ht="11.25"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46" t="s">
        <v>231</v>
      </c>
      <c r="O162" s="47">
        <f>(O155-O156+O157)/12/N146</f>
        <v>27.12575405206061</v>
      </c>
    </row>
    <row r="163" spans="3:15" ht="11.25"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46" t="s">
        <v>168</v>
      </c>
      <c r="O163" s="47">
        <v>13.78</v>
      </c>
    </row>
    <row r="164" spans="3:17" ht="11.25"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46" t="s">
        <v>169</v>
      </c>
      <c r="O164" s="47">
        <f>Q6</f>
        <v>3.659449964882274</v>
      </c>
      <c r="Q164" s="13"/>
    </row>
    <row r="165" spans="2:17" ht="11.25">
      <c r="B165" s="12" t="s">
        <v>18</v>
      </c>
      <c r="C165" s="13"/>
      <c r="D165" s="13"/>
      <c r="E165" s="13"/>
      <c r="F165" s="13" t="s">
        <v>17</v>
      </c>
      <c r="G165" s="13"/>
      <c r="H165" s="13"/>
      <c r="I165" s="13"/>
      <c r="J165" s="13"/>
      <c r="L165" s="13"/>
      <c r="M165" s="13"/>
      <c r="N165" s="46" t="s">
        <v>170</v>
      </c>
      <c r="O165" s="47">
        <f>Q19</f>
        <v>9.829537975192242</v>
      </c>
      <c r="Q165" s="13"/>
    </row>
    <row r="166" spans="3:15" ht="12.75" customHeight="1"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46" t="s">
        <v>116</v>
      </c>
      <c r="O166" s="47">
        <f>O161/12/N146</f>
        <v>-6.322203830769424</v>
      </c>
    </row>
    <row r="167" spans="3:14" ht="11.25"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</row>
    <row r="168" spans="3:14" ht="11.25"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</row>
    <row r="169" spans="3:14" ht="11.25"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</row>
    <row r="170" spans="3:14" ht="11.25"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</row>
    <row r="171" spans="3:14" ht="11.25"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</row>
    <row r="172" spans="3:14" ht="11.25"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</row>
    <row r="173" spans="3:14" ht="11.25"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</row>
    <row r="174" spans="3:14" ht="11.25"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</row>
    <row r="175" spans="3:14" ht="11.25"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</row>
    <row r="176" spans="3:14" ht="11.25"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</row>
    <row r="177" spans="3:14" ht="11.25"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</row>
    <row r="178" spans="3:14" ht="11.25"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</row>
    <row r="179" spans="3:14" ht="11.25"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</row>
    <row r="180" spans="3:14" ht="11.25"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</row>
    <row r="181" spans="3:14" ht="11.25"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</row>
    <row r="182" spans="3:14" ht="11.25"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</row>
    <row r="183" spans="3:14" ht="11.25"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</row>
    <row r="184" spans="3:14" ht="11.25"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</row>
    <row r="185" spans="3:14" ht="11.25"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</row>
    <row r="186" spans="3:14" ht="11.25"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</row>
    <row r="187" spans="3:14" ht="11.25"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</row>
    <row r="188" spans="3:14" ht="11.25"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</row>
    <row r="189" spans="3:14" ht="11.25"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</row>
    <row r="190" spans="3:14" ht="11.25"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</row>
    <row r="191" spans="3:14" ht="11.25"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</row>
    <row r="192" spans="3:14" ht="11.25"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</row>
    <row r="193" spans="3:14" ht="11.25"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</row>
    <row r="194" spans="3:14" ht="11.25"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</row>
    <row r="195" spans="3:14" ht="11.25"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</row>
    <row r="196" spans="3:14" ht="11.25"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</row>
    <row r="197" spans="3:14" ht="11.25"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</row>
    <row r="198" spans="3:14" ht="11.25"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</row>
    <row r="199" spans="3:14" ht="11.25"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</row>
    <row r="200" spans="3:14" ht="11.25"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</row>
    <row r="201" spans="3:14" ht="11.25"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</row>
    <row r="202" spans="3:14" ht="11.25"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</row>
    <row r="203" spans="3:14" ht="11.25"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</row>
    <row r="204" spans="3:14" ht="11.25"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</row>
    <row r="205" spans="3:14" ht="11.25"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</row>
    <row r="206" spans="3:14" ht="11.25"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</row>
    <row r="207" spans="3:14" ht="11.25"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</row>
    <row r="208" spans="3:14" ht="11.25"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</row>
    <row r="209" spans="3:14" ht="11.25"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</row>
    <row r="210" spans="3:14" ht="11.25"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</row>
    <row r="211" spans="3:14" ht="11.25"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</row>
    <row r="212" spans="3:14" ht="11.25"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</row>
    <row r="213" spans="3:14" ht="11.25"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</row>
    <row r="214" spans="3:14" ht="11.25"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</row>
    <row r="215" spans="3:14" ht="11.25"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</row>
    <row r="216" spans="3:14" ht="11.25"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</row>
    <row r="217" spans="3:14" ht="11.25"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</row>
    <row r="218" spans="3:14" ht="11.25"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</row>
    <row r="219" spans="3:14" ht="11.25"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</row>
    <row r="220" spans="3:14" ht="11.25"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</row>
    <row r="221" spans="3:14" ht="11.25"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</row>
    <row r="222" spans="3:14" ht="11.25"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</row>
    <row r="223" spans="3:14" ht="11.25"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</row>
    <row r="224" spans="3:14" ht="11.25"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</row>
    <row r="225" spans="3:14" ht="11.25"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</row>
    <row r="226" spans="3:14" ht="11.25"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</row>
    <row r="227" spans="3:14" ht="11.25"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</row>
    <row r="228" spans="3:14" ht="11.25"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</row>
    <row r="229" spans="3:14" ht="11.25"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</row>
    <row r="230" spans="3:14" ht="11.25"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</row>
    <row r="231" spans="3:14" ht="11.25"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</row>
    <row r="232" spans="3:14" ht="11.25"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</row>
    <row r="233" spans="3:14" ht="11.25"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</row>
    <row r="234" spans="3:14" ht="11.25"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</row>
    <row r="235" spans="3:14" ht="11.25"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</row>
    <row r="236" spans="3:14" ht="11.25"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</row>
    <row r="237" spans="3:14" ht="11.25"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</row>
    <row r="238" spans="3:14" ht="11.25"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</row>
    <row r="239" spans="3:14" ht="11.25"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</row>
    <row r="240" spans="3:14" ht="11.25"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</row>
    <row r="241" spans="3:14" ht="11.25"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</row>
    <row r="242" spans="3:14" ht="11.25"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</row>
    <row r="243" spans="3:14" ht="11.25"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</row>
    <row r="244" spans="3:14" ht="11.25"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</row>
    <row r="245" spans="3:14" ht="11.25"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</row>
    <row r="246" spans="3:14" ht="11.25"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</row>
    <row r="247" spans="3:14" ht="11.25"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</row>
    <row r="248" spans="3:14" ht="11.25"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</row>
    <row r="249" spans="3:14" ht="11.25"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</row>
    <row r="250" spans="3:14" ht="11.25"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</row>
    <row r="251" spans="3:14" ht="11.25"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</row>
    <row r="252" spans="3:14" ht="11.25"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</row>
    <row r="253" spans="3:14" ht="11.25"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</row>
    <row r="254" spans="3:14" ht="11.25"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</row>
    <row r="255" spans="3:14" ht="11.25"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</row>
    <row r="256" spans="3:14" ht="11.25"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</row>
    <row r="257" spans="3:14" ht="11.25"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</row>
    <row r="258" spans="3:14" ht="11.25"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</row>
    <row r="259" spans="3:14" ht="11.25"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</row>
    <row r="260" spans="3:14" ht="11.25"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</row>
    <row r="261" spans="3:14" ht="11.25"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</row>
    <row r="262" spans="3:14" ht="11.25"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</row>
    <row r="263" spans="3:14" ht="11.25"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</row>
    <row r="264" spans="3:14" ht="11.25"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</row>
    <row r="265" spans="3:14" ht="11.25"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</row>
    <row r="266" spans="3:14" ht="11.25"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</row>
    <row r="267" spans="3:14" ht="11.25"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</row>
    <row r="268" spans="3:14" ht="11.25"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</row>
    <row r="269" spans="3:14" ht="11.25"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</row>
    <row r="270" spans="3:14" ht="11.25"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</row>
    <row r="271" spans="3:14" ht="11.25"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</row>
    <row r="272" spans="3:14" ht="11.25"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</row>
    <row r="273" spans="3:14" ht="11.25"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</row>
    <row r="274" spans="3:14" ht="11.25"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</row>
    <row r="275" spans="3:14" ht="11.25"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</row>
    <row r="276" spans="3:14" ht="11.25"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</row>
    <row r="277" spans="3:14" ht="11.25"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</row>
    <row r="278" spans="3:14" ht="11.25"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</row>
    <row r="279" spans="3:14" ht="11.25"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</row>
    <row r="280" spans="3:14" ht="11.25"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</row>
    <row r="281" spans="3:14" ht="11.25"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</row>
    <row r="282" spans="3:14" ht="11.25"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</row>
    <row r="283" spans="3:14" ht="11.25"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</row>
    <row r="284" spans="3:14" ht="11.25"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</row>
    <row r="285" spans="3:14" ht="11.25"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</row>
    <row r="286" spans="3:14" ht="11.25"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</row>
    <row r="287" spans="3:14" ht="11.25"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</row>
    <row r="288" spans="3:14" ht="11.25"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</row>
    <row r="289" spans="3:14" ht="11.25"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</row>
    <row r="290" spans="3:14" ht="11.25"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</row>
    <row r="291" spans="3:14" ht="11.25"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</row>
    <row r="292" spans="3:14" ht="11.25"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</row>
    <row r="293" spans="3:14" ht="11.25"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</row>
    <row r="294" spans="3:14" ht="11.25"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</row>
    <row r="295" spans="3:14" ht="11.25"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</row>
    <row r="296" spans="3:14" ht="11.25"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</row>
    <row r="297" spans="3:14" ht="11.25"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</row>
    <row r="298" spans="3:14" ht="11.25"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</row>
    <row r="299" spans="3:14" ht="11.25"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</row>
    <row r="300" spans="3:14" ht="11.25"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</row>
    <row r="301" spans="3:14" ht="11.25"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</row>
    <row r="302" spans="3:14" ht="11.25"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</row>
    <row r="303" spans="3:14" ht="11.25"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</row>
    <row r="304" spans="3:14" ht="11.25"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</row>
    <row r="305" spans="3:14" ht="11.25"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</row>
    <row r="306" spans="3:14" ht="11.25"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</row>
    <row r="307" spans="3:14" ht="11.25"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</row>
    <row r="308" spans="3:14" ht="11.25"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</row>
    <row r="309" spans="3:14" ht="11.25"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</row>
    <row r="310" spans="3:14" ht="11.25"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</row>
    <row r="311" spans="3:14" ht="11.25"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</row>
    <row r="312" spans="3:14" ht="11.25"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</row>
    <row r="313" spans="3:14" ht="11.25"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</row>
    <row r="314" spans="3:14" ht="11.25"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</row>
    <row r="315" spans="3:14" ht="11.25"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</row>
    <row r="316" spans="3:14" ht="11.25"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</row>
    <row r="317" spans="3:14" ht="11.25"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</row>
    <row r="318" spans="3:14" ht="11.25"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</row>
    <row r="319" spans="3:14" ht="11.25"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</row>
    <row r="320" spans="3:14" ht="11.25"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</row>
    <row r="321" spans="3:14" ht="11.25"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</row>
    <row r="322" spans="3:14" ht="11.25"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</row>
  </sheetData>
  <sheetProtection password="CAFC" sheet="1" objects="1" scenarios="1" selectLockedCells="1" selectUnlockedCells="1"/>
  <printOptions/>
  <pageMargins left="0.53" right="0.16" top="0.41" bottom="0.21" header="0.21" footer="0.16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8"/>
  <sheetViews>
    <sheetView workbookViewId="0" topLeftCell="A1">
      <selection activeCell="F33" sqref="F33"/>
    </sheetView>
  </sheetViews>
  <sheetFormatPr defaultColWidth="9.00390625" defaultRowHeight="12.75"/>
  <cols>
    <col min="1" max="1" width="1.37890625" style="0" customWidth="1"/>
    <col min="3" max="3" width="5.00390625" style="0" customWidth="1"/>
    <col min="4" max="4" width="5.875" style="0" bestFit="1" customWidth="1"/>
    <col min="5" max="5" width="40.00390625" style="0" customWidth="1"/>
    <col min="7" max="7" width="56.125" style="0" bestFit="1" customWidth="1"/>
  </cols>
  <sheetData>
    <row r="1" ht="12.75">
      <c r="B1" s="3" t="s">
        <v>236</v>
      </c>
    </row>
    <row r="2" ht="12.75">
      <c r="B2" s="3" t="s">
        <v>233</v>
      </c>
    </row>
    <row r="3" spans="2:7" ht="12.75">
      <c r="B3" s="53">
        <v>42034</v>
      </c>
      <c r="C3" s="7"/>
      <c r="D3" s="54" t="s">
        <v>163</v>
      </c>
      <c r="E3" s="11" t="s">
        <v>164</v>
      </c>
      <c r="F3" s="55">
        <v>100</v>
      </c>
      <c r="G3" s="11" t="s">
        <v>238</v>
      </c>
    </row>
    <row r="4" spans="2:7" ht="12.75">
      <c r="B4" s="53">
        <v>42067</v>
      </c>
      <c r="C4" s="7"/>
      <c r="D4" s="54" t="s">
        <v>163</v>
      </c>
      <c r="E4" s="11" t="s">
        <v>164</v>
      </c>
      <c r="F4" s="55">
        <v>180</v>
      </c>
      <c r="G4" s="11" t="s">
        <v>239</v>
      </c>
    </row>
    <row r="5" spans="2:7" ht="12.75">
      <c r="B5" s="66">
        <v>42034</v>
      </c>
      <c r="C5" s="67"/>
      <c r="D5" s="68" t="s">
        <v>185</v>
      </c>
      <c r="E5" s="11" t="s">
        <v>223</v>
      </c>
      <c r="F5" s="69">
        <v>2000</v>
      </c>
      <c r="G5" s="70" t="s">
        <v>240</v>
      </c>
    </row>
    <row r="6" spans="2:7" ht="12.75">
      <c r="B6" s="66">
        <v>42039</v>
      </c>
      <c r="C6" s="67"/>
      <c r="D6" s="68" t="s">
        <v>185</v>
      </c>
      <c r="E6" s="11" t="s">
        <v>223</v>
      </c>
      <c r="F6" s="69">
        <v>5000</v>
      </c>
      <c r="G6" s="70" t="s">
        <v>241</v>
      </c>
    </row>
    <row r="7" spans="2:7" ht="12.75">
      <c r="B7" s="53">
        <v>42075</v>
      </c>
      <c r="C7" s="7"/>
      <c r="D7" s="54" t="s">
        <v>186</v>
      </c>
      <c r="E7" s="11" t="s">
        <v>224</v>
      </c>
      <c r="F7" s="55">
        <v>1003</v>
      </c>
      <c r="G7" s="11" t="s">
        <v>242</v>
      </c>
    </row>
    <row r="8" spans="2:7" ht="12.75">
      <c r="B8" s="71">
        <v>42079</v>
      </c>
      <c r="C8" s="7"/>
      <c r="D8" s="56" t="s">
        <v>186</v>
      </c>
      <c r="E8" s="11" t="s">
        <v>224</v>
      </c>
      <c r="F8" s="55">
        <v>1000</v>
      </c>
      <c r="G8" s="11" t="s">
        <v>243</v>
      </c>
    </row>
    <row r="9" spans="2:7" ht="12.75">
      <c r="B9" s="53">
        <v>42202</v>
      </c>
      <c r="C9" s="7"/>
      <c r="D9" s="54" t="s">
        <v>143</v>
      </c>
      <c r="E9" s="11" t="s">
        <v>214</v>
      </c>
      <c r="F9" s="55">
        <v>2862</v>
      </c>
      <c r="G9" s="11" t="s">
        <v>244</v>
      </c>
    </row>
    <row r="10" spans="2:7" ht="12.75">
      <c r="B10" s="53">
        <v>42207</v>
      </c>
      <c r="C10" s="7"/>
      <c r="D10" s="56" t="s">
        <v>245</v>
      </c>
      <c r="E10" s="11" t="s">
        <v>246</v>
      </c>
      <c r="F10" s="55">
        <v>4000</v>
      </c>
      <c r="G10" s="11" t="s">
        <v>247</v>
      </c>
    </row>
    <row r="11" spans="2:7" ht="12.75">
      <c r="B11" s="53">
        <v>42265</v>
      </c>
      <c r="C11" s="7"/>
      <c r="D11" s="54" t="s">
        <v>183</v>
      </c>
      <c r="E11" s="11" t="s">
        <v>222</v>
      </c>
      <c r="F11" s="55">
        <v>1800</v>
      </c>
      <c r="G11" s="11" t="s">
        <v>248</v>
      </c>
    </row>
    <row r="12" spans="2:7" ht="12.75">
      <c r="B12" s="53">
        <v>42277</v>
      </c>
      <c r="C12" s="7"/>
      <c r="D12" s="54" t="s">
        <v>190</v>
      </c>
      <c r="E12" s="11" t="s">
        <v>227</v>
      </c>
      <c r="F12" s="55">
        <v>4753</v>
      </c>
      <c r="G12" s="11" t="s">
        <v>249</v>
      </c>
    </row>
    <row r="13" spans="2:7" ht="12.75">
      <c r="B13" s="53">
        <v>42283</v>
      </c>
      <c r="C13" s="7"/>
      <c r="D13" s="24" t="s">
        <v>188</v>
      </c>
      <c r="E13" s="11" t="s">
        <v>225</v>
      </c>
      <c r="F13" s="55">
        <v>2000</v>
      </c>
      <c r="G13" s="11" t="s">
        <v>250</v>
      </c>
    </row>
    <row r="14" spans="2:7" ht="12.75">
      <c r="B14" s="53">
        <v>42277</v>
      </c>
      <c r="C14" s="7"/>
      <c r="D14" s="56" t="s">
        <v>183</v>
      </c>
      <c r="E14" s="11" t="s">
        <v>222</v>
      </c>
      <c r="F14" s="55">
        <v>12000</v>
      </c>
      <c r="G14" s="11" t="s">
        <v>251</v>
      </c>
    </row>
    <row r="15" spans="2:7" ht="12.75">
      <c r="B15" s="53">
        <v>42277</v>
      </c>
      <c r="C15" s="7"/>
      <c r="D15" s="56" t="s">
        <v>183</v>
      </c>
      <c r="E15" s="11" t="s">
        <v>222</v>
      </c>
      <c r="F15" s="55">
        <v>12000</v>
      </c>
      <c r="G15" s="11" t="s">
        <v>252</v>
      </c>
    </row>
    <row r="16" spans="2:7" ht="12.75">
      <c r="B16" s="53">
        <v>42300</v>
      </c>
      <c r="C16" s="7"/>
      <c r="D16" s="56" t="s">
        <v>183</v>
      </c>
      <c r="E16" s="11" t="s">
        <v>222</v>
      </c>
      <c r="F16" s="55">
        <v>12000</v>
      </c>
      <c r="G16" s="11" t="s">
        <v>253</v>
      </c>
    </row>
    <row r="17" spans="2:7" ht="12.75">
      <c r="B17" s="53">
        <v>42331</v>
      </c>
      <c r="C17" s="7"/>
      <c r="D17" s="54" t="s">
        <v>185</v>
      </c>
      <c r="E17" s="11" t="s">
        <v>223</v>
      </c>
      <c r="F17" s="55">
        <v>1574.1</v>
      </c>
      <c r="G17" s="11" t="s">
        <v>254</v>
      </c>
    </row>
    <row r="18" spans="2:7" ht="12.75">
      <c r="B18" s="53">
        <v>42011</v>
      </c>
      <c r="C18" s="7"/>
      <c r="D18" s="54" t="s">
        <v>184</v>
      </c>
      <c r="E18" s="11" t="s">
        <v>32</v>
      </c>
      <c r="F18" s="55">
        <v>7100</v>
      </c>
      <c r="G18" s="11" t="s">
        <v>255</v>
      </c>
    </row>
  </sheetData>
  <printOptions/>
  <pageMargins left="0.17" right="0.21" top="0.57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B2:L40"/>
  <sheetViews>
    <sheetView workbookViewId="0" topLeftCell="A1">
      <pane ySplit="6" topLeftCell="BM7" activePane="bottomLeft" state="frozen"/>
      <selection pane="topLeft" activeCell="A1" sqref="A1"/>
      <selection pane="bottomLeft" activeCell="G29" sqref="G29"/>
    </sheetView>
  </sheetViews>
  <sheetFormatPr defaultColWidth="9.00390625" defaultRowHeight="12.75"/>
  <cols>
    <col min="1" max="1" width="0.875" style="1" customWidth="1"/>
    <col min="2" max="2" width="4.625" style="1" customWidth="1"/>
    <col min="3" max="3" width="8.75390625" style="1" customWidth="1"/>
    <col min="4" max="4" width="13.125" style="1" customWidth="1"/>
    <col min="5" max="5" width="15.00390625" style="1" customWidth="1"/>
    <col min="6" max="6" width="24.75390625" style="1" customWidth="1"/>
    <col min="7" max="7" width="43.25390625" style="1" customWidth="1"/>
    <col min="8" max="8" width="7.875" style="1" customWidth="1"/>
    <col min="9" max="9" width="6.75390625" style="1" customWidth="1"/>
    <col min="10" max="10" width="9.875" style="2" hidden="1" customWidth="1"/>
    <col min="11" max="11" width="17.25390625" style="1" customWidth="1"/>
    <col min="12" max="12" width="14.75390625" style="1" customWidth="1"/>
    <col min="13" max="15" width="1.00390625" style="1" customWidth="1"/>
    <col min="16" max="16384" width="9.125" style="1" customWidth="1"/>
  </cols>
  <sheetData>
    <row r="1" ht="10.5" customHeight="1"/>
    <row r="2" ht="11.25">
      <c r="B2" s="3" t="s">
        <v>0</v>
      </c>
    </row>
    <row r="4" spans="2:3" ht="11.25">
      <c r="B4" s="3" t="s">
        <v>233</v>
      </c>
      <c r="C4" s="3"/>
    </row>
    <row r="6" spans="2:12" ht="33.75"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5" t="s">
        <v>7</v>
      </c>
      <c r="I6" s="5" t="s">
        <v>8</v>
      </c>
      <c r="J6" s="6" t="s">
        <v>9</v>
      </c>
      <c r="K6" s="5" t="s">
        <v>10</v>
      </c>
      <c r="L6" s="5" t="s">
        <v>11</v>
      </c>
    </row>
    <row r="7" spans="2:12" ht="11.25">
      <c r="B7" s="7">
        <v>1</v>
      </c>
      <c r="C7" s="8">
        <v>42011</v>
      </c>
      <c r="D7" s="9"/>
      <c r="E7" s="9" t="s">
        <v>261</v>
      </c>
      <c r="F7" s="9" t="s">
        <v>173</v>
      </c>
      <c r="G7" s="9" t="s">
        <v>262</v>
      </c>
      <c r="H7" s="10"/>
      <c r="I7" s="10"/>
      <c r="J7" s="10"/>
      <c r="K7" s="9"/>
      <c r="L7" s="9"/>
    </row>
    <row r="8" spans="2:12" ht="11.25">
      <c r="B8" s="7">
        <v>2</v>
      </c>
      <c r="C8" s="53">
        <v>42039</v>
      </c>
      <c r="D8" s="11" t="s">
        <v>15</v>
      </c>
      <c r="E8" s="11" t="s">
        <v>261</v>
      </c>
      <c r="F8" s="11" t="s">
        <v>263</v>
      </c>
      <c r="G8" s="11" t="s">
        <v>264</v>
      </c>
      <c r="H8" s="7" t="s">
        <v>265</v>
      </c>
      <c r="I8" s="7">
        <v>500</v>
      </c>
      <c r="J8" s="7"/>
      <c r="K8" s="11" t="s">
        <v>266</v>
      </c>
      <c r="L8" s="11"/>
    </row>
    <row r="9" spans="2:12" ht="11.25">
      <c r="B9" s="7">
        <v>3</v>
      </c>
      <c r="C9" s="7"/>
      <c r="D9" s="11"/>
      <c r="E9" s="11" t="s">
        <v>261</v>
      </c>
      <c r="F9" s="11"/>
      <c r="G9" s="11"/>
      <c r="H9" s="7" t="s">
        <v>12</v>
      </c>
      <c r="I9" s="7">
        <v>33</v>
      </c>
      <c r="J9" s="7"/>
      <c r="K9" s="11" t="s">
        <v>267</v>
      </c>
      <c r="L9" s="11"/>
    </row>
    <row r="10" spans="2:12" ht="11.25">
      <c r="B10" s="7">
        <v>4</v>
      </c>
      <c r="C10" s="7"/>
      <c r="D10" s="11"/>
      <c r="E10" s="11" t="s">
        <v>261</v>
      </c>
      <c r="F10" s="11"/>
      <c r="G10" s="11"/>
      <c r="H10" s="7"/>
      <c r="I10" s="7"/>
      <c r="J10" s="7">
        <v>5000</v>
      </c>
      <c r="K10" s="11"/>
      <c r="L10" s="11" t="s">
        <v>14</v>
      </c>
    </row>
    <row r="11" spans="2:12" ht="11.25">
      <c r="B11" s="7">
        <v>5</v>
      </c>
      <c r="C11" s="53">
        <v>42068</v>
      </c>
      <c r="D11" s="11" t="s">
        <v>234</v>
      </c>
      <c r="E11" s="11" t="s">
        <v>261</v>
      </c>
      <c r="F11" s="11" t="s">
        <v>173</v>
      </c>
      <c r="G11" s="11" t="s">
        <v>268</v>
      </c>
      <c r="H11" s="7" t="s">
        <v>12</v>
      </c>
      <c r="I11" s="7">
        <v>5</v>
      </c>
      <c r="J11" s="7"/>
      <c r="K11" s="11"/>
      <c r="L11" s="11"/>
    </row>
    <row r="12" spans="2:12" ht="11.25">
      <c r="B12" s="7">
        <v>6</v>
      </c>
      <c r="C12" s="7"/>
      <c r="D12" s="11"/>
      <c r="E12" s="11" t="s">
        <v>261</v>
      </c>
      <c r="F12" s="11"/>
      <c r="G12" s="11" t="s">
        <v>269</v>
      </c>
      <c r="H12" s="7" t="s">
        <v>12</v>
      </c>
      <c r="I12" s="7">
        <v>7</v>
      </c>
      <c r="J12" s="7"/>
      <c r="K12" s="11"/>
      <c r="L12" s="11"/>
    </row>
    <row r="13" spans="2:12" ht="11.25">
      <c r="B13" s="7">
        <v>7</v>
      </c>
      <c r="C13" s="7"/>
      <c r="D13" s="11"/>
      <c r="E13" s="11" t="s">
        <v>261</v>
      </c>
      <c r="F13" s="11"/>
      <c r="G13" s="11" t="s">
        <v>270</v>
      </c>
      <c r="H13" s="7" t="s">
        <v>12</v>
      </c>
      <c r="I13" s="7">
        <v>4</v>
      </c>
      <c r="J13" s="7"/>
      <c r="K13" s="11"/>
      <c r="L13" s="11"/>
    </row>
    <row r="14" spans="2:12" ht="11.25">
      <c r="B14" s="7">
        <v>8</v>
      </c>
      <c r="C14" s="7"/>
      <c r="D14" s="11"/>
      <c r="E14" s="11" t="s">
        <v>261</v>
      </c>
      <c r="F14" s="11"/>
      <c r="G14" s="11" t="s">
        <v>271</v>
      </c>
      <c r="H14" s="7" t="s">
        <v>12</v>
      </c>
      <c r="I14" s="7">
        <v>5</v>
      </c>
      <c r="J14" s="7"/>
      <c r="K14" s="11"/>
      <c r="L14" s="11"/>
    </row>
    <row r="15" spans="2:12" ht="11.25">
      <c r="B15" s="7">
        <v>9</v>
      </c>
      <c r="C15" s="53">
        <v>42079</v>
      </c>
      <c r="D15" s="11" t="s">
        <v>13</v>
      </c>
      <c r="E15" s="11" t="s">
        <v>261</v>
      </c>
      <c r="F15" s="11" t="s">
        <v>173</v>
      </c>
      <c r="G15" s="11" t="s">
        <v>272</v>
      </c>
      <c r="H15" s="7"/>
      <c r="I15" s="7"/>
      <c r="J15" s="7">
        <v>1000</v>
      </c>
      <c r="K15" s="11"/>
      <c r="L15" s="11"/>
    </row>
    <row r="16" spans="2:12" ht="11.25">
      <c r="B16" s="7">
        <v>10</v>
      </c>
      <c r="C16" s="53">
        <v>42088</v>
      </c>
      <c r="D16" s="11" t="s">
        <v>15</v>
      </c>
      <c r="E16" s="11" t="s">
        <v>261</v>
      </c>
      <c r="F16" s="11" t="s">
        <v>273</v>
      </c>
      <c r="G16" s="11" t="s">
        <v>274</v>
      </c>
      <c r="H16" s="7"/>
      <c r="I16" s="7"/>
      <c r="J16" s="7"/>
      <c r="K16" s="11"/>
      <c r="L16" s="11"/>
    </row>
    <row r="17" spans="2:12" ht="11.25">
      <c r="B17" s="7">
        <v>11</v>
      </c>
      <c r="C17" s="53">
        <v>42122</v>
      </c>
      <c r="D17" s="11" t="s">
        <v>15</v>
      </c>
      <c r="E17" s="11" t="s">
        <v>261</v>
      </c>
      <c r="F17" s="11" t="s">
        <v>275</v>
      </c>
      <c r="G17" s="11" t="s">
        <v>276</v>
      </c>
      <c r="H17" s="7"/>
      <c r="I17" s="7"/>
      <c r="J17" s="7"/>
      <c r="K17" s="11"/>
      <c r="L17" s="11"/>
    </row>
    <row r="18" spans="2:12" ht="11.25">
      <c r="B18" s="7">
        <v>12</v>
      </c>
      <c r="C18" s="53">
        <v>42130</v>
      </c>
      <c r="D18" s="11" t="s">
        <v>15</v>
      </c>
      <c r="E18" s="11" t="s">
        <v>261</v>
      </c>
      <c r="F18" s="11" t="s">
        <v>16</v>
      </c>
      <c r="G18" s="11" t="s">
        <v>277</v>
      </c>
      <c r="H18" s="7"/>
      <c r="I18" s="7"/>
      <c r="J18" s="7"/>
      <c r="K18" s="11"/>
      <c r="L18" s="11"/>
    </row>
    <row r="19" spans="2:12" ht="11.25">
      <c r="B19" s="7">
        <v>13</v>
      </c>
      <c r="C19" s="53">
        <v>42138</v>
      </c>
      <c r="D19" s="11" t="s">
        <v>15</v>
      </c>
      <c r="E19" s="11" t="s">
        <v>261</v>
      </c>
      <c r="F19" s="11" t="s">
        <v>16</v>
      </c>
      <c r="G19" s="11" t="s">
        <v>278</v>
      </c>
      <c r="H19" s="7" t="s">
        <v>171</v>
      </c>
      <c r="I19" s="7">
        <v>1</v>
      </c>
      <c r="J19" s="7"/>
      <c r="K19" s="11" t="s">
        <v>172</v>
      </c>
      <c r="L19" s="11"/>
    </row>
    <row r="20" spans="2:12" ht="11.25">
      <c r="B20" s="7">
        <v>14</v>
      </c>
      <c r="C20" s="53"/>
      <c r="D20" s="11"/>
      <c r="E20" s="11" t="s">
        <v>261</v>
      </c>
      <c r="F20" s="11"/>
      <c r="G20" s="11"/>
      <c r="H20" s="7" t="s">
        <v>171</v>
      </c>
      <c r="I20" s="7">
        <v>3</v>
      </c>
      <c r="J20" s="7"/>
      <c r="K20" s="11" t="s">
        <v>279</v>
      </c>
      <c r="L20" s="11"/>
    </row>
    <row r="21" spans="2:12" ht="11.25">
      <c r="B21" s="7">
        <v>15</v>
      </c>
      <c r="C21" s="53">
        <v>42159</v>
      </c>
      <c r="D21" s="11" t="s">
        <v>15</v>
      </c>
      <c r="E21" s="11" t="s">
        <v>261</v>
      </c>
      <c r="F21" s="11" t="s">
        <v>280</v>
      </c>
      <c r="G21" s="11" t="s">
        <v>281</v>
      </c>
      <c r="H21" s="7"/>
      <c r="I21" s="7"/>
      <c r="J21" s="7"/>
      <c r="K21" s="11"/>
      <c r="L21" s="11"/>
    </row>
    <row r="22" spans="2:12" ht="11.25">
      <c r="B22" s="7">
        <v>16</v>
      </c>
      <c r="C22" s="53">
        <v>42198</v>
      </c>
      <c r="D22" s="11" t="s">
        <v>13</v>
      </c>
      <c r="E22" s="11" t="s">
        <v>261</v>
      </c>
      <c r="F22" s="11" t="s">
        <v>275</v>
      </c>
      <c r="G22" s="11" t="s">
        <v>282</v>
      </c>
      <c r="H22" s="7" t="s">
        <v>171</v>
      </c>
      <c r="I22" s="7">
        <v>15</v>
      </c>
      <c r="J22" s="7"/>
      <c r="K22" s="11" t="s">
        <v>172</v>
      </c>
      <c r="L22" s="11"/>
    </row>
    <row r="23" spans="2:12" ht="11.25">
      <c r="B23" s="7">
        <v>17</v>
      </c>
      <c r="C23" s="7"/>
      <c r="D23" s="11"/>
      <c r="E23" s="11" t="s">
        <v>261</v>
      </c>
      <c r="F23" s="11"/>
      <c r="G23" s="11"/>
      <c r="H23" s="7" t="s">
        <v>12</v>
      </c>
      <c r="I23" s="7">
        <v>2</v>
      </c>
      <c r="J23" s="7"/>
      <c r="K23" s="11" t="s">
        <v>283</v>
      </c>
      <c r="L23" s="11"/>
    </row>
    <row r="24" spans="2:12" ht="11.25">
      <c r="B24" s="7">
        <v>18</v>
      </c>
      <c r="C24" s="7"/>
      <c r="D24" s="11"/>
      <c r="E24" s="11" t="s">
        <v>261</v>
      </c>
      <c r="F24" s="11"/>
      <c r="G24" s="11"/>
      <c r="H24" s="7" t="s">
        <v>12</v>
      </c>
      <c r="I24" s="7">
        <v>1</v>
      </c>
      <c r="J24" s="7"/>
      <c r="K24" s="11" t="s">
        <v>175</v>
      </c>
      <c r="L24" s="11"/>
    </row>
    <row r="25" spans="2:12" ht="11.25">
      <c r="B25" s="7">
        <v>19</v>
      </c>
      <c r="C25" s="7"/>
      <c r="D25" s="11" t="s">
        <v>201</v>
      </c>
      <c r="E25" s="11" t="s">
        <v>261</v>
      </c>
      <c r="F25" s="11" t="s">
        <v>284</v>
      </c>
      <c r="G25" s="11" t="s">
        <v>285</v>
      </c>
      <c r="H25" s="7"/>
      <c r="I25" s="7"/>
      <c r="J25" s="7"/>
      <c r="K25" s="11"/>
      <c r="L25" s="11"/>
    </row>
    <row r="26" spans="2:12" ht="11.25">
      <c r="B26" s="7">
        <v>20</v>
      </c>
      <c r="C26" s="53">
        <v>42261</v>
      </c>
      <c r="D26" s="11" t="s">
        <v>13</v>
      </c>
      <c r="E26" s="11" t="s">
        <v>261</v>
      </c>
      <c r="F26" s="11" t="s">
        <v>16</v>
      </c>
      <c r="G26" s="11" t="s">
        <v>286</v>
      </c>
      <c r="H26" s="7"/>
      <c r="I26" s="7"/>
      <c r="J26" s="7"/>
      <c r="K26" s="11"/>
      <c r="L26" s="11"/>
    </row>
    <row r="27" spans="2:12" ht="11.25">
      <c r="B27" s="7">
        <v>21</v>
      </c>
      <c r="C27" s="53">
        <v>42283</v>
      </c>
      <c r="D27" s="11" t="s">
        <v>202</v>
      </c>
      <c r="E27" s="11" t="s">
        <v>261</v>
      </c>
      <c r="F27" s="11" t="s">
        <v>287</v>
      </c>
      <c r="G27" s="11" t="s">
        <v>288</v>
      </c>
      <c r="H27" s="7" t="s">
        <v>289</v>
      </c>
      <c r="I27" s="7">
        <v>38</v>
      </c>
      <c r="J27" s="7">
        <v>2000</v>
      </c>
      <c r="K27" s="11"/>
      <c r="L27" s="11"/>
    </row>
    <row r="28" spans="2:12" ht="11.25">
      <c r="B28" s="7">
        <v>22</v>
      </c>
      <c r="C28" s="53">
        <v>42293</v>
      </c>
      <c r="D28" s="11" t="s">
        <v>13</v>
      </c>
      <c r="E28" s="11" t="s">
        <v>261</v>
      </c>
      <c r="F28" s="11" t="s">
        <v>173</v>
      </c>
      <c r="G28" s="11" t="s">
        <v>290</v>
      </c>
      <c r="H28" s="7"/>
      <c r="I28" s="7"/>
      <c r="J28" s="7"/>
      <c r="K28" s="11"/>
      <c r="L28" s="11"/>
    </row>
    <row r="29" spans="2:12" ht="11.25">
      <c r="B29" s="7">
        <v>23</v>
      </c>
      <c r="C29" s="53">
        <v>42312</v>
      </c>
      <c r="D29" s="11" t="s">
        <v>15</v>
      </c>
      <c r="E29" s="11" t="s">
        <v>261</v>
      </c>
      <c r="F29" s="11"/>
      <c r="G29" s="11" t="s">
        <v>291</v>
      </c>
      <c r="H29" s="7"/>
      <c r="I29" s="7"/>
      <c r="J29" s="7"/>
      <c r="K29" s="11"/>
      <c r="L29" s="11"/>
    </row>
    <row r="30" spans="2:12" ht="11.25">
      <c r="B30" s="7">
        <v>24</v>
      </c>
      <c r="C30" s="53">
        <v>42314</v>
      </c>
      <c r="D30" s="11" t="s">
        <v>15</v>
      </c>
      <c r="E30" s="11" t="s">
        <v>261</v>
      </c>
      <c r="F30" s="11" t="s">
        <v>275</v>
      </c>
      <c r="G30" s="11" t="s">
        <v>292</v>
      </c>
      <c r="H30" s="7"/>
      <c r="I30" s="7"/>
      <c r="J30" s="7"/>
      <c r="K30" s="11"/>
      <c r="L30" s="11"/>
    </row>
    <row r="31" spans="2:12" ht="11.25">
      <c r="B31" s="7">
        <v>25</v>
      </c>
      <c r="C31" s="53">
        <v>42338</v>
      </c>
      <c r="D31" s="11" t="s">
        <v>13</v>
      </c>
      <c r="E31" s="11" t="s">
        <v>261</v>
      </c>
      <c r="F31" s="11" t="s">
        <v>293</v>
      </c>
      <c r="G31" s="11" t="s">
        <v>294</v>
      </c>
      <c r="H31" s="7"/>
      <c r="I31" s="7"/>
      <c r="J31" s="7"/>
      <c r="K31" s="11"/>
      <c r="L31" s="11"/>
    </row>
    <row r="32" spans="2:12" ht="11.25">
      <c r="B32" s="7">
        <v>26</v>
      </c>
      <c r="C32" s="53">
        <v>42339</v>
      </c>
      <c r="D32" s="11" t="s">
        <v>15</v>
      </c>
      <c r="E32" s="11" t="s">
        <v>261</v>
      </c>
      <c r="F32" s="11" t="s">
        <v>235</v>
      </c>
      <c r="G32" s="11" t="s">
        <v>291</v>
      </c>
      <c r="H32" s="7" t="s">
        <v>12</v>
      </c>
      <c r="I32" s="7">
        <v>1</v>
      </c>
      <c r="J32" s="7"/>
      <c r="K32" s="11" t="s">
        <v>175</v>
      </c>
      <c r="L32" s="11"/>
    </row>
    <row r="33" spans="2:12" ht="11.25">
      <c r="B33" s="7">
        <v>27</v>
      </c>
      <c r="C33" s="7"/>
      <c r="D33" s="11"/>
      <c r="E33" s="11" t="s">
        <v>261</v>
      </c>
      <c r="F33" s="11"/>
      <c r="G33" s="11"/>
      <c r="H33" s="7" t="s">
        <v>12</v>
      </c>
      <c r="I33" s="7">
        <v>1</v>
      </c>
      <c r="J33" s="7"/>
      <c r="K33" s="11" t="s">
        <v>200</v>
      </c>
      <c r="L33" s="11"/>
    </row>
    <row r="34" spans="2:12" ht="11.25">
      <c r="B34" s="7">
        <v>28</v>
      </c>
      <c r="C34" s="7"/>
      <c r="D34" s="11"/>
      <c r="E34" s="11" t="s">
        <v>261</v>
      </c>
      <c r="F34" s="11"/>
      <c r="G34" s="11"/>
      <c r="H34" s="7" t="s">
        <v>12</v>
      </c>
      <c r="I34" s="7">
        <v>1</v>
      </c>
      <c r="J34" s="7"/>
      <c r="K34" s="11" t="s">
        <v>198</v>
      </c>
      <c r="L34" s="11"/>
    </row>
    <row r="35" spans="2:12" ht="11.25">
      <c r="B35" s="7">
        <v>29</v>
      </c>
      <c r="C35" s="7"/>
      <c r="D35" s="11"/>
      <c r="E35" s="11" t="s">
        <v>261</v>
      </c>
      <c r="F35" s="11"/>
      <c r="G35" s="11"/>
      <c r="H35" s="7" t="s">
        <v>199</v>
      </c>
      <c r="I35" s="7">
        <v>50</v>
      </c>
      <c r="J35" s="7"/>
      <c r="K35" s="11" t="s">
        <v>172</v>
      </c>
      <c r="L35" s="11"/>
    </row>
    <row r="36" spans="2:12" ht="11.25">
      <c r="B36" s="7">
        <v>30</v>
      </c>
      <c r="C36" s="53">
        <v>42341</v>
      </c>
      <c r="D36" s="11" t="s">
        <v>15</v>
      </c>
      <c r="E36" s="11" t="s">
        <v>261</v>
      </c>
      <c r="F36" s="11" t="s">
        <v>295</v>
      </c>
      <c r="G36" s="11" t="s">
        <v>296</v>
      </c>
      <c r="H36" s="7" t="s">
        <v>12</v>
      </c>
      <c r="I36" s="7">
        <v>1</v>
      </c>
      <c r="J36" s="7"/>
      <c r="K36" s="11" t="s">
        <v>175</v>
      </c>
      <c r="L36" s="11"/>
    </row>
    <row r="37" spans="2:12" ht="11.25">
      <c r="B37" s="7">
        <v>31</v>
      </c>
      <c r="C37" s="7"/>
      <c r="D37" s="11"/>
      <c r="E37" s="11" t="s">
        <v>261</v>
      </c>
      <c r="F37" s="11"/>
      <c r="G37" s="11"/>
      <c r="H37" s="7" t="s">
        <v>12</v>
      </c>
      <c r="I37" s="7">
        <v>1</v>
      </c>
      <c r="J37" s="7"/>
      <c r="K37" s="11" t="s">
        <v>174</v>
      </c>
      <c r="L37" s="11"/>
    </row>
    <row r="38" spans="2:12" ht="11.25">
      <c r="B38" s="7">
        <v>32</v>
      </c>
      <c r="C38" s="7"/>
      <c r="D38" s="11"/>
      <c r="E38" s="11" t="s">
        <v>261</v>
      </c>
      <c r="F38" s="11"/>
      <c r="G38" s="11"/>
      <c r="H38" s="7" t="s">
        <v>12</v>
      </c>
      <c r="I38" s="7">
        <v>1</v>
      </c>
      <c r="J38" s="7"/>
      <c r="K38" s="11" t="s">
        <v>200</v>
      </c>
      <c r="L38" s="11"/>
    </row>
    <row r="39" spans="2:12" ht="11.25">
      <c r="B39" s="7">
        <v>33</v>
      </c>
      <c r="C39" s="7"/>
      <c r="D39" s="11"/>
      <c r="E39" s="11" t="s">
        <v>261</v>
      </c>
      <c r="F39" s="11"/>
      <c r="G39" s="11"/>
      <c r="H39" s="7" t="s">
        <v>199</v>
      </c>
      <c r="I39" s="7">
        <v>50</v>
      </c>
      <c r="J39" s="7"/>
      <c r="K39" s="11" t="s">
        <v>172</v>
      </c>
      <c r="L39" s="11"/>
    </row>
    <row r="40" spans="2:12" ht="11.25">
      <c r="B40" s="7">
        <v>34</v>
      </c>
      <c r="C40" s="53">
        <v>42345</v>
      </c>
      <c r="D40" s="11" t="s">
        <v>15</v>
      </c>
      <c r="E40" s="11" t="s">
        <v>261</v>
      </c>
      <c r="F40" s="11"/>
      <c r="G40" s="11" t="s">
        <v>297</v>
      </c>
      <c r="H40" s="7"/>
      <c r="I40" s="7"/>
      <c r="J40" s="7"/>
      <c r="K40" s="11"/>
      <c r="L40" s="11"/>
    </row>
  </sheetData>
  <autoFilter ref="B6:L40"/>
  <printOptions/>
  <pageMargins left="0.24" right="0.22" top="0.4" bottom="0.41" header="0.31" footer="0.24"/>
  <pageSetup horizontalDpi="600" verticalDpi="600" orientation="landscape" paperSize="9" scale="90" r:id="rId1"/>
  <headerFooter alignWithMargins="0">
    <oddFooter>&amp;RСтраница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</dc:creator>
  <cp:keywords/>
  <dc:description/>
  <cp:lastModifiedBy>FOX</cp:lastModifiedBy>
  <cp:lastPrinted>2016-04-04T22:35:33Z</cp:lastPrinted>
  <dcterms:created xsi:type="dcterms:W3CDTF">2015-03-31T20:55:57Z</dcterms:created>
  <dcterms:modified xsi:type="dcterms:W3CDTF">2016-04-11T19:55:45Z</dcterms:modified>
  <cp:category/>
  <cp:version/>
  <cp:contentType/>
  <cp:contentStatus/>
</cp:coreProperties>
</file>