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900" windowHeight="8010" activeTab="0"/>
  </bookViews>
  <sheets>
    <sheet name="Лот " sheetId="1" r:id="rId1"/>
  </sheets>
  <definedNames/>
  <calcPr fullCalcOnLoad="1"/>
</workbook>
</file>

<file path=xl/sharedStrings.xml><?xml version="1.0" encoding="utf-8"?>
<sst xmlns="http://schemas.openxmlformats.org/spreadsheetml/2006/main" count="135" uniqueCount="133">
  <si>
    <t>Адрес</t>
  </si>
  <si>
    <t>общая площадь</t>
  </si>
  <si>
    <t>отопление</t>
  </si>
  <si>
    <t>ГВС из сист. отопл.</t>
  </si>
  <si>
    <t>водоснабжение</t>
  </si>
  <si>
    <t>водоотведение</t>
  </si>
  <si>
    <t>тариф         с 1 чел.</t>
  </si>
  <si>
    <t>№ п/п</t>
  </si>
  <si>
    <t>сумма, руб.</t>
  </si>
  <si>
    <t>с учетом НДС</t>
  </si>
  <si>
    <t>сумма, руб.               (в месяц)</t>
  </si>
  <si>
    <t>ЦГВС</t>
  </si>
  <si>
    <t>сумма, руб.                (в месяц)</t>
  </si>
  <si>
    <t>сумма, руб.              (в месяц)</t>
  </si>
  <si>
    <t>тариф         с 1 чел. за 1 куб.м.</t>
  </si>
  <si>
    <t>тариф         с 1 чел.за 1 куб.м.</t>
  </si>
  <si>
    <t>тариф         с 1 чел. .за 1 куб.м.</t>
  </si>
  <si>
    <t>Всего стоимость ЖКУ в месяц, руб.</t>
  </si>
  <si>
    <r>
      <t>тариф за 1 м</t>
    </r>
    <r>
      <rPr>
        <b/>
        <vertAlign val="superscript"/>
        <sz val="10"/>
        <color indexed="8"/>
        <rFont val="Times New Roman"/>
        <family val="1"/>
      </rPr>
      <t xml:space="preserve">2 </t>
    </r>
  </si>
  <si>
    <t>содержание и ремонт жилья</t>
  </si>
  <si>
    <t xml:space="preserve">Стоимость лота,  руб.   </t>
  </si>
  <si>
    <t>Размер обеспечения заявки на участие в конкурсе, 5 % от месячной стоимости лота, руб.</t>
  </si>
  <si>
    <r>
      <t>ст-ть за 1 кв. м.</t>
    </r>
    <r>
      <rPr>
        <b/>
        <vertAlign val="superscript"/>
        <sz val="10"/>
        <color indexed="8"/>
        <rFont val="Times New Roman"/>
        <family val="1"/>
      </rPr>
      <t xml:space="preserve">       </t>
    </r>
  </si>
  <si>
    <t>Размер обеспечения исполнения обязательств управляющей компанией, 0,5 от месячной стоимости ЖКУ, руб.</t>
  </si>
  <si>
    <t>ЛОТ</t>
  </si>
  <si>
    <t>Геофизическая 17</t>
  </si>
  <si>
    <t>Красноармейская 11</t>
  </si>
  <si>
    <t>Чкалова 8</t>
  </si>
  <si>
    <t>кол-во чел.        (на 01.09.2014)</t>
  </si>
  <si>
    <t>Автомобилистов,1</t>
  </si>
  <si>
    <t>Береговая, 25 А</t>
  </si>
  <si>
    <t>В.Кручины, 4</t>
  </si>
  <si>
    <t>Ватутина 2</t>
  </si>
  <si>
    <t>Ватутина 3</t>
  </si>
  <si>
    <t>Ватутина 6</t>
  </si>
  <si>
    <t>Ватутина 5</t>
  </si>
  <si>
    <t>Геофизическая 1</t>
  </si>
  <si>
    <t>Геофизическая 2</t>
  </si>
  <si>
    <t>Геофизическая 7</t>
  </si>
  <si>
    <t>Геофизическая 8</t>
  </si>
  <si>
    <t>Геофизическая 9</t>
  </si>
  <si>
    <t>Горького,2</t>
  </si>
  <si>
    <t>Горького,7</t>
  </si>
  <si>
    <t>Горького,9</t>
  </si>
  <si>
    <t>Деркачева, 3</t>
  </si>
  <si>
    <t>Деркачева, 5</t>
  </si>
  <si>
    <t>Грибная,13</t>
  </si>
  <si>
    <t>Грибная,17</t>
  </si>
  <si>
    <t>Грибная,18</t>
  </si>
  <si>
    <t>Грибная,2</t>
  </si>
  <si>
    <t>Грибная,3</t>
  </si>
  <si>
    <t>Грибная,5</t>
  </si>
  <si>
    <t>Грибная,6</t>
  </si>
  <si>
    <t>Завойко,111</t>
  </si>
  <si>
    <t>Завойко,113</t>
  </si>
  <si>
    <t>Завойко,115</t>
  </si>
  <si>
    <t>Завойко,153</t>
  </si>
  <si>
    <t>Завойко, 52</t>
  </si>
  <si>
    <t>Ключевская, 1 А</t>
  </si>
  <si>
    <t>Космонавтов,11а</t>
  </si>
  <si>
    <t>Космонавтов,13А</t>
  </si>
  <si>
    <t>Космонавтов,24</t>
  </si>
  <si>
    <t>Космонавтов,9А</t>
  </si>
  <si>
    <t>Красноярская 7</t>
  </si>
  <si>
    <t>Крашенинникова 4</t>
  </si>
  <si>
    <t>Лазо, 10 А</t>
  </si>
  <si>
    <t>Магистральная 50</t>
  </si>
  <si>
    <t>Маяковского, 12а</t>
  </si>
  <si>
    <t>Маяковского,16</t>
  </si>
  <si>
    <t>Маяковского,8а</t>
  </si>
  <si>
    <t>Механизации,3</t>
  </si>
  <si>
    <t>Механизации,4</t>
  </si>
  <si>
    <t>Механизации,6</t>
  </si>
  <si>
    <t>Мирная, 1</t>
  </si>
  <si>
    <t>Мирная, 5</t>
  </si>
  <si>
    <t>Мирная, 11</t>
  </si>
  <si>
    <t>Набережная, 20 А</t>
  </si>
  <si>
    <t>Мирная, 14</t>
  </si>
  <si>
    <t>Мирная, 15 А</t>
  </si>
  <si>
    <t>Мирная, 16</t>
  </si>
  <si>
    <t>Мичурина, 1</t>
  </si>
  <si>
    <t>Мичурина, 6</t>
  </si>
  <si>
    <t>Мичурина, 7</t>
  </si>
  <si>
    <t>Мичурина, 8</t>
  </si>
  <si>
    <t>Мичурина, 9</t>
  </si>
  <si>
    <t>Мичурина, 10</t>
  </si>
  <si>
    <t>Мичурина, 13</t>
  </si>
  <si>
    <t>Мичурина, 15</t>
  </si>
  <si>
    <t>Мичурина, 18</t>
  </si>
  <si>
    <t>Мичурина, 21</t>
  </si>
  <si>
    <t>Мичурина, 22</t>
  </si>
  <si>
    <t>Мичурина, 25</t>
  </si>
  <si>
    <t>Монтажников,3</t>
  </si>
  <si>
    <t>Монтажников,4</t>
  </si>
  <si>
    <t>Нагорная,11</t>
  </si>
  <si>
    <t>Нагорная,25</t>
  </si>
  <si>
    <t>Паратунская, 4</t>
  </si>
  <si>
    <t>Паратунская, 5</t>
  </si>
  <si>
    <t>Паратунская, 6</t>
  </si>
  <si>
    <t>Первомайская, 18</t>
  </si>
  <si>
    <t>Первомайская, 9а</t>
  </si>
  <si>
    <t>Пограничная, 28</t>
  </si>
  <si>
    <t>С.Мячина, 24</t>
  </si>
  <si>
    <t>С.Мячина, 6</t>
  </si>
  <si>
    <t>С.Мячина, 8</t>
  </si>
  <si>
    <t>Садовая, 18 А</t>
  </si>
  <si>
    <t>Садовая, 28</t>
  </si>
  <si>
    <t>Связи, 13</t>
  </si>
  <si>
    <t>Связи, 15</t>
  </si>
  <si>
    <t>Сопочная 1А</t>
  </si>
  <si>
    <t>Старикова,1</t>
  </si>
  <si>
    <t>Строительная, 1</t>
  </si>
  <si>
    <t>Строительная, 2</t>
  </si>
  <si>
    <t>Строительная, 3</t>
  </si>
  <si>
    <t>Строительная, 4</t>
  </si>
  <si>
    <t>Строительная, 5</t>
  </si>
  <si>
    <t>Строительная, 6 А</t>
  </si>
  <si>
    <t>Строительная, 15</t>
  </si>
  <si>
    <t>Уральская 5</t>
  </si>
  <si>
    <t>Хуторская 11</t>
  </si>
  <si>
    <t>Хуторская 14</t>
  </si>
  <si>
    <t>Хуторская, 18</t>
  </si>
  <si>
    <t>Чернышевского,12</t>
  </si>
  <si>
    <t>Чернышевского,6</t>
  </si>
  <si>
    <t>Чернышевского,8</t>
  </si>
  <si>
    <t>Чкалова 16</t>
  </si>
  <si>
    <t>Садовая, 15</t>
  </si>
  <si>
    <t>Садовая, 17</t>
  </si>
  <si>
    <t>Подстанционная 1</t>
  </si>
  <si>
    <t>Подстанционная 4</t>
  </si>
  <si>
    <t>Расчет размера обеспечения заявки и обеспечения исполнения обязательств на участие в конкурсе  по выбору Управляющей организации для управления многоквартирными домами, который состоится 02 июня 2015 года</t>
  </si>
  <si>
    <t>Приложение № 7 к конкурсной документации</t>
  </si>
  <si>
    <t>Рабочей смены 3 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</si>
</sst>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5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0"/>
    </font>
    <font>
      <b/>
      <vertAlign val="superscript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2" fontId="2" fillId="0" borderId="15" xfId="0" applyNumberFormat="1" applyFont="1" applyBorder="1" applyAlignment="1">
      <alignment wrapText="1"/>
    </xf>
    <xf numFmtId="164" fontId="4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2" fillId="0" borderId="13" xfId="0" applyFont="1" applyFill="1" applyBorder="1" applyAlignment="1">
      <alignment horizontal="center" wrapText="1"/>
    </xf>
    <xf numFmtId="164" fontId="12" fillId="0" borderId="1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right"/>
    </xf>
    <xf numFmtId="2" fontId="32" fillId="0" borderId="15" xfId="0" applyNumberFormat="1" applyFont="1" applyBorder="1" applyAlignment="1">
      <alignment/>
    </xf>
    <xf numFmtId="2" fontId="12" fillId="0" borderId="13" xfId="0" applyNumberFormat="1" applyFont="1" applyFill="1" applyBorder="1" applyAlignment="1">
      <alignment horizontal="right"/>
    </xf>
    <xf numFmtId="4" fontId="31" fillId="0" borderId="10" xfId="0" applyNumberFormat="1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0" fontId="33" fillId="0" borderId="10" xfId="0" applyFont="1" applyFill="1" applyBorder="1" applyAlignment="1">
      <alignment/>
    </xf>
    <xf numFmtId="0" fontId="33" fillId="0" borderId="11" xfId="0" applyFont="1" applyFill="1" applyBorder="1" applyAlignment="1">
      <alignment/>
    </xf>
    <xf numFmtId="164" fontId="29" fillId="0" borderId="10" xfId="0" applyNumberFormat="1" applyFont="1" applyBorder="1" applyAlignment="1">
      <alignment horizontal="center"/>
    </xf>
    <xf numFmtId="0" fontId="33" fillId="0" borderId="10" xfId="0" applyFont="1" applyFill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right" wrapText="1"/>
    </xf>
    <xf numFmtId="164" fontId="29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34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2" fillId="0" borderId="15" xfId="0" applyNumberFormat="1" applyFont="1" applyFill="1" applyBorder="1" applyAlignment="1">
      <alignment/>
    </xf>
    <xf numFmtId="0" fontId="33" fillId="0" borderId="10" xfId="0" applyFont="1" applyFill="1" applyBorder="1" applyAlignment="1">
      <alignment horizontal="left"/>
    </xf>
    <xf numFmtId="0" fontId="31" fillId="0" borderId="10" xfId="0" applyFont="1" applyFill="1" applyBorder="1" applyAlignment="1">
      <alignment horizontal="center"/>
    </xf>
    <xf numFmtId="2" fontId="32" fillId="0" borderId="10" xfId="0" applyNumberFormat="1" applyFont="1" applyFill="1" applyBorder="1" applyAlignment="1">
      <alignment horizontal="right"/>
    </xf>
    <xf numFmtId="2" fontId="32" fillId="0" borderId="10" xfId="0" applyNumberFormat="1" applyFont="1" applyFill="1" applyBorder="1" applyAlignment="1">
      <alignment horizontal="center"/>
    </xf>
    <xf numFmtId="2" fontId="32" fillId="0" borderId="10" xfId="0" applyNumberFormat="1" applyFont="1" applyFill="1" applyBorder="1" applyAlignment="1">
      <alignment/>
    </xf>
    <xf numFmtId="2" fontId="32" fillId="0" borderId="10" xfId="0" applyNumberFormat="1" applyFont="1" applyFill="1" applyBorder="1" applyAlignment="1">
      <alignment horizontal="right" wrapText="1"/>
    </xf>
    <xf numFmtId="2" fontId="32" fillId="0" borderId="15" xfId="0" applyNumberFormat="1" applyFont="1" applyFill="1" applyBorder="1" applyAlignment="1">
      <alignment wrapText="1"/>
    </xf>
    <xf numFmtId="4" fontId="30" fillId="0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wrapText="1"/>
    </xf>
    <xf numFmtId="2" fontId="2" fillId="0" borderId="16" xfId="0" applyNumberFormat="1" applyFont="1" applyBorder="1" applyAlignment="1">
      <alignment wrapText="1"/>
    </xf>
    <xf numFmtId="2" fontId="3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 horizontal="right" wrapText="1"/>
    </xf>
    <xf numFmtId="2" fontId="2" fillId="0" borderId="11" xfId="0" applyNumberFormat="1" applyFont="1" applyBorder="1" applyAlignment="1">
      <alignment wrapText="1"/>
    </xf>
    <xf numFmtId="164" fontId="29" fillId="0" borderId="11" xfId="0" applyNumberFormat="1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/>
    </xf>
    <xf numFmtId="0" fontId="31" fillId="0" borderId="11" xfId="0" applyFont="1" applyFill="1" applyBorder="1" applyAlignment="1">
      <alignment horizontal="center"/>
    </xf>
    <xf numFmtId="4" fontId="34" fillId="0" borderId="11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31" fillId="0" borderId="15" xfId="0" applyNumberFormat="1" applyFont="1" applyFill="1" applyBorder="1" applyAlignment="1">
      <alignment horizontal="center"/>
    </xf>
    <xf numFmtId="0" fontId="33" fillId="0" borderId="15" xfId="0" applyFont="1" applyFill="1" applyBorder="1" applyAlignment="1">
      <alignment/>
    </xf>
    <xf numFmtId="0" fontId="31" fillId="0" borderId="15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2" fontId="2" fillId="0" borderId="18" xfId="0" applyNumberFormat="1" applyFont="1" applyBorder="1" applyAlignment="1">
      <alignment wrapText="1"/>
    </xf>
    <xf numFmtId="2" fontId="32" fillId="0" borderId="18" xfId="0" applyNumberFormat="1" applyFont="1" applyFill="1" applyBorder="1" applyAlignment="1">
      <alignment wrapText="1"/>
    </xf>
    <xf numFmtId="2" fontId="2" fillId="0" borderId="19" xfId="0" applyNumberFormat="1" applyFont="1" applyBorder="1" applyAlignment="1">
      <alignment wrapText="1"/>
    </xf>
    <xf numFmtId="2" fontId="12" fillId="0" borderId="14" xfId="0" applyNumberFormat="1" applyFont="1" applyFill="1" applyBorder="1" applyAlignment="1">
      <alignment horizontal="right"/>
    </xf>
    <xf numFmtId="2" fontId="32" fillId="0" borderId="1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0" fontId="11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2" fontId="32" fillId="0" borderId="10" xfId="0" applyNumberFormat="1" applyFont="1" applyFill="1" applyBorder="1" applyAlignment="1">
      <alignment wrapText="1"/>
    </xf>
    <xf numFmtId="2" fontId="32" fillId="0" borderId="19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6"/>
  <sheetViews>
    <sheetView tabSelected="1" zoomScalePageLayoutView="0" workbookViewId="0" topLeftCell="P88">
      <selection activeCell="T102" sqref="T102"/>
    </sheetView>
  </sheetViews>
  <sheetFormatPr defaultColWidth="9.140625" defaultRowHeight="15"/>
  <cols>
    <col min="1" max="1" width="3.421875" style="1" customWidth="1"/>
    <col min="2" max="2" width="18.140625" style="1" customWidth="1"/>
    <col min="3" max="3" width="11.57421875" style="1" customWidth="1"/>
    <col min="4" max="4" width="7.8515625" style="1" hidden="1" customWidth="1"/>
    <col min="5" max="5" width="6.8515625" style="1" customWidth="1"/>
    <col min="6" max="6" width="12.421875" style="1" customWidth="1"/>
    <col min="7" max="7" width="9.421875" style="1" customWidth="1"/>
    <col min="8" max="8" width="11.140625" style="1" customWidth="1"/>
    <col min="9" max="9" width="8.421875" style="1" customWidth="1"/>
    <col min="10" max="10" width="9.7109375" style="1" customWidth="1"/>
    <col min="11" max="11" width="6.7109375" style="1" customWidth="1"/>
    <col min="12" max="12" width="10.421875" style="1" customWidth="1"/>
    <col min="13" max="13" width="6.7109375" style="1" customWidth="1"/>
    <col min="14" max="14" width="9.421875" style="1" customWidth="1"/>
    <col min="15" max="15" width="7.00390625" style="1" customWidth="1"/>
    <col min="16" max="16" width="11.421875" style="1" customWidth="1"/>
    <col min="17" max="17" width="14.8515625" style="1" customWidth="1"/>
    <col min="18" max="18" width="12.421875" style="1" customWidth="1"/>
    <col min="19" max="19" width="14.28125" style="1" customWidth="1"/>
    <col min="20" max="20" width="19.7109375" style="1" customWidth="1"/>
    <col min="21" max="16384" width="9.140625" style="1" customWidth="1"/>
  </cols>
  <sheetData>
    <row r="1" spans="19:20" ht="15">
      <c r="S1" s="74" t="s">
        <v>131</v>
      </c>
      <c r="T1" s="74"/>
    </row>
    <row r="2" spans="19:20" ht="15">
      <c r="S2" s="74"/>
      <c r="T2" s="74"/>
    </row>
    <row r="3" spans="1:20" ht="50.25" customHeight="1" thickBot="1">
      <c r="A3" s="75" t="s">
        <v>130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2" t="s">
        <v>9</v>
      </c>
    </row>
    <row r="4" spans="1:20" ht="27.75" customHeight="1">
      <c r="A4" s="83" t="s">
        <v>7</v>
      </c>
      <c r="B4" s="90" t="s">
        <v>0</v>
      </c>
      <c r="C4" s="82" t="s">
        <v>1</v>
      </c>
      <c r="D4" s="82" t="s">
        <v>28</v>
      </c>
      <c r="E4" s="82" t="s">
        <v>19</v>
      </c>
      <c r="F4" s="82"/>
      <c r="G4" s="82" t="s">
        <v>2</v>
      </c>
      <c r="H4" s="82"/>
      <c r="I4" s="82" t="s">
        <v>11</v>
      </c>
      <c r="J4" s="82"/>
      <c r="K4" s="82" t="s">
        <v>3</v>
      </c>
      <c r="L4" s="82"/>
      <c r="M4" s="90" t="s">
        <v>4</v>
      </c>
      <c r="N4" s="90"/>
      <c r="O4" s="90" t="s">
        <v>5</v>
      </c>
      <c r="P4" s="90"/>
      <c r="Q4" s="91" t="s">
        <v>17</v>
      </c>
      <c r="R4" s="76" t="s">
        <v>20</v>
      </c>
      <c r="S4" s="78" t="s">
        <v>21</v>
      </c>
      <c r="T4" s="80" t="s">
        <v>23</v>
      </c>
    </row>
    <row r="5" spans="1:20" ht="81.75" customHeight="1" thickBot="1">
      <c r="A5" s="84"/>
      <c r="B5" s="94"/>
      <c r="C5" s="93"/>
      <c r="D5" s="93"/>
      <c r="E5" s="7" t="s">
        <v>22</v>
      </c>
      <c r="F5" s="8" t="s">
        <v>8</v>
      </c>
      <c r="G5" s="7" t="s">
        <v>18</v>
      </c>
      <c r="H5" s="8" t="s">
        <v>10</v>
      </c>
      <c r="I5" s="7" t="s">
        <v>14</v>
      </c>
      <c r="J5" s="8" t="s">
        <v>12</v>
      </c>
      <c r="K5" s="7" t="s">
        <v>15</v>
      </c>
      <c r="L5" s="8" t="s">
        <v>13</v>
      </c>
      <c r="M5" s="7" t="s">
        <v>16</v>
      </c>
      <c r="N5" s="8" t="s">
        <v>10</v>
      </c>
      <c r="O5" s="7" t="s">
        <v>6</v>
      </c>
      <c r="P5" s="8" t="s">
        <v>8</v>
      </c>
      <c r="Q5" s="92"/>
      <c r="R5" s="77"/>
      <c r="S5" s="79"/>
      <c r="T5" s="81"/>
    </row>
    <row r="6" spans="1:20" ht="15.75" thickBot="1">
      <c r="A6" s="9">
        <v>1</v>
      </c>
      <c r="B6" s="10">
        <v>2</v>
      </c>
      <c r="C6" s="10">
        <v>3</v>
      </c>
      <c r="D6" s="10">
        <v>4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7">
        <v>11</v>
      </c>
      <c r="M6" s="10">
        <v>12</v>
      </c>
      <c r="N6" s="10">
        <v>13</v>
      </c>
      <c r="O6" s="10">
        <v>14</v>
      </c>
      <c r="P6" s="10">
        <v>15</v>
      </c>
      <c r="Q6" s="10">
        <v>16</v>
      </c>
      <c r="R6" s="11">
        <v>17</v>
      </c>
      <c r="S6" s="11">
        <v>18</v>
      </c>
      <c r="T6" s="12">
        <v>19</v>
      </c>
    </row>
    <row r="7" spans="1:20" ht="19.5" thickBot="1">
      <c r="A7" s="87" t="s">
        <v>24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9"/>
    </row>
    <row r="8" spans="1:20" ht="15">
      <c r="A8" s="68">
        <v>1</v>
      </c>
      <c r="B8" s="32" t="s">
        <v>29</v>
      </c>
      <c r="C8" s="36">
        <v>154.8</v>
      </c>
      <c r="D8" s="37">
        <v>11</v>
      </c>
      <c r="E8" s="38">
        <v>9.48</v>
      </c>
      <c r="F8" s="20">
        <f>C8*E8</f>
        <v>1467.5040000000001</v>
      </c>
      <c r="G8" s="19">
        <v>95.49</v>
      </c>
      <c r="H8" s="34">
        <f>G8*C8</f>
        <v>14781.852</v>
      </c>
      <c r="I8" s="33"/>
      <c r="J8" s="33"/>
      <c r="K8" s="33">
        <v>248.96</v>
      </c>
      <c r="L8" s="34">
        <f>K8*D8*2.87</f>
        <v>7859.6672</v>
      </c>
      <c r="M8" s="5">
        <v>10.75</v>
      </c>
      <c r="N8" s="34">
        <f>M8*D8*3.99</f>
        <v>471.81750000000005</v>
      </c>
      <c r="O8" s="5">
        <v>41.26</v>
      </c>
      <c r="P8" s="34">
        <f>O8*D8*6.86</f>
        <v>3113.4795999999997</v>
      </c>
      <c r="Q8" s="6">
        <f aca="true" t="shared" si="0" ref="Q8:Q15">F8+H8+J8+L8+N8+P8</f>
        <v>27694.320300000003</v>
      </c>
      <c r="R8" s="13">
        <f>F8*12</f>
        <v>17610.048000000003</v>
      </c>
      <c r="S8" s="13">
        <f aca="true" t="shared" si="1" ref="S8:S14">F8*5%</f>
        <v>73.3752</v>
      </c>
      <c r="T8" s="69">
        <f>Q8*50%</f>
        <v>13847.160150000002</v>
      </c>
    </row>
    <row r="9" spans="1:20" ht="15">
      <c r="A9" s="68">
        <v>2</v>
      </c>
      <c r="B9" s="29" t="s">
        <v>30</v>
      </c>
      <c r="C9" s="3">
        <v>67.7</v>
      </c>
      <c r="D9" s="37">
        <v>3</v>
      </c>
      <c r="E9" s="22">
        <v>9.48</v>
      </c>
      <c r="F9" s="20">
        <f aca="true" t="shared" si="2" ref="F9:F14">C9*E9</f>
        <v>641.796</v>
      </c>
      <c r="G9" s="5"/>
      <c r="H9" s="5"/>
      <c r="I9" s="4"/>
      <c r="J9" s="4"/>
      <c r="K9" s="4"/>
      <c r="L9" s="5"/>
      <c r="M9" s="5"/>
      <c r="N9" s="5"/>
      <c r="O9" s="5"/>
      <c r="P9" s="5"/>
      <c r="Q9" s="6">
        <f t="shared" si="0"/>
        <v>641.796</v>
      </c>
      <c r="R9" s="13">
        <f aca="true" t="shared" si="3" ref="R9:R14">F9*12</f>
        <v>7701.552000000001</v>
      </c>
      <c r="S9" s="13">
        <f t="shared" si="1"/>
        <v>32.089800000000004</v>
      </c>
      <c r="T9" s="69">
        <f aca="true" t="shared" si="4" ref="T9:T14">Q9*50%</f>
        <v>320.898</v>
      </c>
    </row>
    <row r="10" spans="1:20" ht="15">
      <c r="A10" s="68">
        <v>3</v>
      </c>
      <c r="B10" s="29" t="s">
        <v>31</v>
      </c>
      <c r="C10" s="3">
        <v>106.8</v>
      </c>
      <c r="D10" s="4">
        <v>4</v>
      </c>
      <c r="E10" s="22">
        <v>9.48</v>
      </c>
      <c r="F10" s="20">
        <f t="shared" si="2"/>
        <v>1012.464</v>
      </c>
      <c r="G10" s="19">
        <v>95.49</v>
      </c>
      <c r="H10" s="34">
        <f aca="true" t="shared" si="5" ref="H10:H20">G10*C10</f>
        <v>10198.331999999999</v>
      </c>
      <c r="I10" s="4"/>
      <c r="J10" s="4"/>
      <c r="K10" s="4">
        <v>248.96</v>
      </c>
      <c r="L10" s="5">
        <f>K10*D10*2.87</f>
        <v>2858.0608</v>
      </c>
      <c r="M10" s="5">
        <v>10.75</v>
      </c>
      <c r="N10" s="34">
        <f>M10*D10*3.99</f>
        <v>171.57000000000002</v>
      </c>
      <c r="O10" s="5">
        <v>41.26</v>
      </c>
      <c r="P10" s="5">
        <f>6.86*D10*O10</f>
        <v>1132.1744</v>
      </c>
      <c r="Q10" s="6">
        <f t="shared" si="0"/>
        <v>15372.601199999997</v>
      </c>
      <c r="R10" s="13">
        <f t="shared" si="3"/>
        <v>12149.568000000001</v>
      </c>
      <c r="S10" s="13">
        <f t="shared" si="1"/>
        <v>50.623200000000004</v>
      </c>
      <c r="T10" s="69">
        <f t="shared" si="4"/>
        <v>7686.300599999999</v>
      </c>
    </row>
    <row r="11" spans="1:20" ht="15">
      <c r="A11" s="68">
        <v>4</v>
      </c>
      <c r="B11" s="29" t="s">
        <v>32</v>
      </c>
      <c r="C11" s="3">
        <v>896.8</v>
      </c>
      <c r="D11" s="4">
        <v>45</v>
      </c>
      <c r="E11" s="22">
        <v>35.48</v>
      </c>
      <c r="F11" s="20">
        <f t="shared" si="2"/>
        <v>31818.463999999996</v>
      </c>
      <c r="G11" s="19">
        <v>95.49</v>
      </c>
      <c r="H11" s="34">
        <f t="shared" si="5"/>
        <v>85635.43199999999</v>
      </c>
      <c r="I11" s="4"/>
      <c r="J11" s="4"/>
      <c r="K11" s="4">
        <v>248.96</v>
      </c>
      <c r="L11" s="5">
        <f aca="true" t="shared" si="6" ref="L11:L20">K11*D11*2.87</f>
        <v>32153.184000000005</v>
      </c>
      <c r="M11" s="5">
        <v>10.75</v>
      </c>
      <c r="N11" s="34">
        <f>M11*D11*3.99</f>
        <v>1930.1625000000001</v>
      </c>
      <c r="O11" s="5">
        <v>41.26</v>
      </c>
      <c r="P11" s="5">
        <f>6.86*D11*O11</f>
        <v>12736.962</v>
      </c>
      <c r="Q11" s="6">
        <f t="shared" si="0"/>
        <v>164274.2045</v>
      </c>
      <c r="R11" s="13">
        <f t="shared" si="3"/>
        <v>381821.56799999997</v>
      </c>
      <c r="S11" s="13">
        <f t="shared" si="1"/>
        <v>1590.9232</v>
      </c>
      <c r="T11" s="69">
        <f t="shared" si="4"/>
        <v>82137.10225</v>
      </c>
    </row>
    <row r="12" spans="1:20" ht="15">
      <c r="A12" s="68">
        <v>5</v>
      </c>
      <c r="B12" s="29" t="s">
        <v>33</v>
      </c>
      <c r="C12" s="3">
        <v>895.7</v>
      </c>
      <c r="D12" s="4">
        <v>44</v>
      </c>
      <c r="E12" s="22">
        <v>35.48</v>
      </c>
      <c r="F12" s="20">
        <f t="shared" si="2"/>
        <v>31779.435999999998</v>
      </c>
      <c r="G12" s="19">
        <v>95.49</v>
      </c>
      <c r="H12" s="34">
        <f t="shared" si="5"/>
        <v>85530.393</v>
      </c>
      <c r="I12" s="4"/>
      <c r="J12" s="4"/>
      <c r="K12" s="4">
        <v>248.96</v>
      </c>
      <c r="L12" s="5">
        <f t="shared" si="6"/>
        <v>31438.6688</v>
      </c>
      <c r="M12" s="5">
        <v>10.75</v>
      </c>
      <c r="N12" s="34">
        <f>M12*D12*3.99</f>
        <v>1887.2700000000002</v>
      </c>
      <c r="O12" s="5">
        <v>41.26</v>
      </c>
      <c r="P12" s="5">
        <f>6.86*D12*O12</f>
        <v>12453.9184</v>
      </c>
      <c r="Q12" s="6">
        <f t="shared" si="0"/>
        <v>163089.6862</v>
      </c>
      <c r="R12" s="13">
        <f t="shared" si="3"/>
        <v>381353.23199999996</v>
      </c>
      <c r="S12" s="13">
        <f t="shared" si="1"/>
        <v>1588.9718</v>
      </c>
      <c r="T12" s="69">
        <f t="shared" si="4"/>
        <v>81544.8431</v>
      </c>
    </row>
    <row r="13" spans="1:20" ht="15">
      <c r="A13" s="68">
        <v>6</v>
      </c>
      <c r="B13" s="29" t="s">
        <v>34</v>
      </c>
      <c r="C13" s="3">
        <v>909.6</v>
      </c>
      <c r="D13" s="4">
        <v>38</v>
      </c>
      <c r="E13" s="22">
        <v>35.48</v>
      </c>
      <c r="F13" s="20">
        <f t="shared" si="2"/>
        <v>32272.607999999997</v>
      </c>
      <c r="G13" s="19">
        <v>95.49</v>
      </c>
      <c r="H13" s="34">
        <f t="shared" si="5"/>
        <v>86857.704</v>
      </c>
      <c r="I13" s="4"/>
      <c r="J13" s="4"/>
      <c r="K13" s="4">
        <v>248.96</v>
      </c>
      <c r="L13" s="5">
        <f t="shared" si="6"/>
        <v>27151.5776</v>
      </c>
      <c r="M13" s="5">
        <v>10.75</v>
      </c>
      <c r="N13" s="34">
        <f>M13*D13*3.99</f>
        <v>1629.9150000000002</v>
      </c>
      <c r="O13" s="5">
        <v>41.26</v>
      </c>
      <c r="P13" s="5">
        <f>6.86*D13*O13</f>
        <v>10755.6568</v>
      </c>
      <c r="Q13" s="6">
        <f t="shared" si="0"/>
        <v>158667.4614</v>
      </c>
      <c r="R13" s="13">
        <f t="shared" si="3"/>
        <v>387271.296</v>
      </c>
      <c r="S13" s="13">
        <f t="shared" si="1"/>
        <v>1613.6304</v>
      </c>
      <c r="T13" s="69">
        <f t="shared" si="4"/>
        <v>79333.7307</v>
      </c>
    </row>
    <row r="14" spans="1:20" ht="15">
      <c r="A14" s="68">
        <v>7</v>
      </c>
      <c r="B14" s="29" t="s">
        <v>35</v>
      </c>
      <c r="C14" s="3">
        <v>554.4</v>
      </c>
      <c r="D14" s="4">
        <v>49</v>
      </c>
      <c r="E14" s="22">
        <v>36.38</v>
      </c>
      <c r="F14" s="20">
        <f t="shared" si="2"/>
        <v>20169.072</v>
      </c>
      <c r="G14" s="19">
        <v>95.49</v>
      </c>
      <c r="H14" s="34">
        <f t="shared" si="5"/>
        <v>52939.655999999995</v>
      </c>
      <c r="I14" s="4"/>
      <c r="J14" s="4"/>
      <c r="K14" s="4">
        <v>248.96</v>
      </c>
      <c r="L14" s="5">
        <f t="shared" si="6"/>
        <v>35011.2448</v>
      </c>
      <c r="M14" s="5">
        <v>10.75</v>
      </c>
      <c r="N14" s="34">
        <f>M14*D14*3.99</f>
        <v>2101.7325</v>
      </c>
      <c r="O14" s="5">
        <v>41.26</v>
      </c>
      <c r="P14" s="5">
        <f>6.86*D14*O14</f>
        <v>13869.136400000001</v>
      </c>
      <c r="Q14" s="6">
        <f t="shared" si="0"/>
        <v>124090.8417</v>
      </c>
      <c r="R14" s="13">
        <f t="shared" si="3"/>
        <v>242028.864</v>
      </c>
      <c r="S14" s="13">
        <f t="shared" si="1"/>
        <v>1008.4536</v>
      </c>
      <c r="T14" s="69">
        <f t="shared" si="4"/>
        <v>62045.42085</v>
      </c>
    </row>
    <row r="15" spans="1:20" ht="15">
      <c r="A15" s="68">
        <v>8</v>
      </c>
      <c r="B15" s="29" t="s">
        <v>25</v>
      </c>
      <c r="C15" s="3">
        <v>3064.9</v>
      </c>
      <c r="D15" s="4">
        <v>131</v>
      </c>
      <c r="E15" s="22">
        <v>37.32</v>
      </c>
      <c r="F15" s="20">
        <f>C15*E15</f>
        <v>114382.068</v>
      </c>
      <c r="G15" s="19">
        <v>95.49</v>
      </c>
      <c r="H15" s="5">
        <f t="shared" si="5"/>
        <v>292667.301</v>
      </c>
      <c r="I15" s="4"/>
      <c r="J15" s="5"/>
      <c r="K15" s="4">
        <v>248.96</v>
      </c>
      <c r="L15" s="5">
        <f t="shared" si="6"/>
        <v>93601.4912</v>
      </c>
      <c r="M15" s="5">
        <v>10.75</v>
      </c>
      <c r="N15" s="5">
        <f aca="true" t="shared" si="7" ref="N15:N20">3.99*M15*D15</f>
        <v>5618.9175000000005</v>
      </c>
      <c r="O15" s="5">
        <v>41.26</v>
      </c>
      <c r="P15" s="5">
        <f>O15*D15*6.86</f>
        <v>37078.711599999995</v>
      </c>
      <c r="Q15" s="6">
        <f t="shared" si="0"/>
        <v>543348.4892999999</v>
      </c>
      <c r="R15" s="13">
        <f>F15*12</f>
        <v>1372584.816</v>
      </c>
      <c r="S15" s="13">
        <f>F15*5%</f>
        <v>5719.1034</v>
      </c>
      <c r="T15" s="69">
        <f>Q15*50%</f>
        <v>271674.24464999995</v>
      </c>
    </row>
    <row r="16" spans="1:20" ht="15">
      <c r="A16" s="68">
        <v>9</v>
      </c>
      <c r="B16" s="29" t="s">
        <v>36</v>
      </c>
      <c r="C16" s="3">
        <v>333.1</v>
      </c>
      <c r="D16" s="4">
        <v>19</v>
      </c>
      <c r="E16" s="22">
        <v>30.29</v>
      </c>
      <c r="F16" s="20">
        <f>C16*E16</f>
        <v>10089.599</v>
      </c>
      <c r="G16" s="19">
        <v>95.49</v>
      </c>
      <c r="H16" s="5">
        <f t="shared" si="5"/>
        <v>31807.719</v>
      </c>
      <c r="I16" s="4"/>
      <c r="J16" s="4"/>
      <c r="K16" s="4">
        <v>248.96</v>
      </c>
      <c r="L16" s="5">
        <f t="shared" si="6"/>
        <v>13575.7888</v>
      </c>
      <c r="M16" s="5">
        <v>10.75</v>
      </c>
      <c r="N16" s="5">
        <f t="shared" si="7"/>
        <v>814.9575000000001</v>
      </c>
      <c r="O16" s="5">
        <v>41.26</v>
      </c>
      <c r="P16" s="5">
        <f aca="true" t="shared" si="8" ref="P16:P23">O16*D16*6.86</f>
        <v>5377.828399999999</v>
      </c>
      <c r="Q16" s="6">
        <f aca="true" t="shared" si="9" ref="Q16:Q32">F16+H16+J16+L16+N16+P16</f>
        <v>61665.8927</v>
      </c>
      <c r="R16" s="13">
        <f>F16*12</f>
        <v>121075.188</v>
      </c>
      <c r="S16" s="13">
        <f>F16*5%</f>
        <v>504.47995000000003</v>
      </c>
      <c r="T16" s="69">
        <f aca="true" t="shared" si="10" ref="T16:T32">Q16*50%</f>
        <v>30832.94635</v>
      </c>
    </row>
    <row r="17" spans="1:20" ht="15">
      <c r="A17" s="68">
        <v>10</v>
      </c>
      <c r="B17" s="29" t="s">
        <v>37</v>
      </c>
      <c r="C17" s="3">
        <v>339.8</v>
      </c>
      <c r="D17" s="4">
        <v>20</v>
      </c>
      <c r="E17" s="22">
        <v>30.29</v>
      </c>
      <c r="F17" s="20">
        <f aca="true" t="shared" si="11" ref="F17:F36">C17*E17</f>
        <v>10292.542</v>
      </c>
      <c r="G17" s="19">
        <v>95.49</v>
      </c>
      <c r="H17" s="5">
        <f t="shared" si="5"/>
        <v>32447.502</v>
      </c>
      <c r="I17" s="4"/>
      <c r="J17" s="4"/>
      <c r="K17" s="4">
        <v>248.96</v>
      </c>
      <c r="L17" s="5">
        <f t="shared" si="6"/>
        <v>14290.304</v>
      </c>
      <c r="M17" s="5">
        <v>10.75</v>
      </c>
      <c r="N17" s="5">
        <f t="shared" si="7"/>
        <v>857.8500000000001</v>
      </c>
      <c r="O17" s="5">
        <v>41.26</v>
      </c>
      <c r="P17" s="5">
        <f t="shared" si="8"/>
        <v>5660.871999999999</v>
      </c>
      <c r="Q17" s="6">
        <f t="shared" si="9"/>
        <v>63549.06999999999</v>
      </c>
      <c r="R17" s="13">
        <f aca="true" t="shared" si="12" ref="R17:R32">F17*12</f>
        <v>123510.50399999999</v>
      </c>
      <c r="S17" s="13">
        <f aca="true" t="shared" si="13" ref="S17:S32">F17*5%</f>
        <v>514.6271</v>
      </c>
      <c r="T17" s="69">
        <f t="shared" si="10"/>
        <v>31774.534999999996</v>
      </c>
    </row>
    <row r="18" spans="1:20" ht="15">
      <c r="A18" s="68">
        <v>11</v>
      </c>
      <c r="B18" s="29" t="s">
        <v>38</v>
      </c>
      <c r="C18" s="3">
        <v>496.6</v>
      </c>
      <c r="D18" s="4">
        <v>19</v>
      </c>
      <c r="E18" s="22">
        <v>30.29</v>
      </c>
      <c r="F18" s="20">
        <f t="shared" si="11"/>
        <v>15042.014000000001</v>
      </c>
      <c r="G18" s="19">
        <v>95.49</v>
      </c>
      <c r="H18" s="5">
        <f t="shared" si="5"/>
        <v>47420.334</v>
      </c>
      <c r="I18" s="4"/>
      <c r="J18" s="4"/>
      <c r="K18" s="4">
        <v>248.96</v>
      </c>
      <c r="L18" s="5">
        <f t="shared" si="6"/>
        <v>13575.7888</v>
      </c>
      <c r="M18" s="5">
        <v>10.75</v>
      </c>
      <c r="N18" s="5">
        <f t="shared" si="7"/>
        <v>814.9575000000001</v>
      </c>
      <c r="O18" s="5">
        <v>41.26</v>
      </c>
      <c r="P18" s="5">
        <f t="shared" si="8"/>
        <v>5377.828399999999</v>
      </c>
      <c r="Q18" s="6">
        <f t="shared" si="9"/>
        <v>82230.92270000001</v>
      </c>
      <c r="R18" s="13">
        <f t="shared" si="12"/>
        <v>180504.168</v>
      </c>
      <c r="S18" s="13">
        <f t="shared" si="13"/>
        <v>752.1007000000001</v>
      </c>
      <c r="T18" s="69">
        <f t="shared" si="10"/>
        <v>41115.461350000005</v>
      </c>
    </row>
    <row r="19" spans="1:20" ht="15">
      <c r="A19" s="68">
        <v>12</v>
      </c>
      <c r="B19" s="29" t="s">
        <v>39</v>
      </c>
      <c r="C19" s="3">
        <v>492.9</v>
      </c>
      <c r="D19" s="4">
        <v>27</v>
      </c>
      <c r="E19" s="22">
        <v>30.29</v>
      </c>
      <c r="F19" s="20">
        <f t="shared" si="11"/>
        <v>14929.940999999999</v>
      </c>
      <c r="G19" s="19">
        <v>95.49</v>
      </c>
      <c r="H19" s="5">
        <f t="shared" si="5"/>
        <v>47067.02099999999</v>
      </c>
      <c r="I19" s="4"/>
      <c r="J19" s="4"/>
      <c r="K19" s="4">
        <v>248.96</v>
      </c>
      <c r="L19" s="5">
        <f t="shared" si="6"/>
        <v>19291.9104</v>
      </c>
      <c r="M19" s="5">
        <v>10.75</v>
      </c>
      <c r="N19" s="5">
        <f t="shared" si="7"/>
        <v>1158.0975</v>
      </c>
      <c r="O19" s="5">
        <v>41.26</v>
      </c>
      <c r="P19" s="5">
        <f t="shared" si="8"/>
        <v>7642.1772</v>
      </c>
      <c r="Q19" s="6">
        <f t="shared" si="9"/>
        <v>90089.1471</v>
      </c>
      <c r="R19" s="13">
        <f t="shared" si="12"/>
        <v>179159.292</v>
      </c>
      <c r="S19" s="13">
        <f t="shared" si="13"/>
        <v>746.49705</v>
      </c>
      <c r="T19" s="69">
        <f t="shared" si="10"/>
        <v>45044.57355</v>
      </c>
    </row>
    <row r="20" spans="1:20" ht="15">
      <c r="A20" s="68">
        <v>13</v>
      </c>
      <c r="B20" s="29" t="s">
        <v>40</v>
      </c>
      <c r="C20" s="3">
        <v>501.7</v>
      </c>
      <c r="D20" s="4">
        <v>31</v>
      </c>
      <c r="E20" s="22">
        <v>30.29</v>
      </c>
      <c r="F20" s="20">
        <f t="shared" si="11"/>
        <v>15196.492999999999</v>
      </c>
      <c r="G20" s="19">
        <v>95.49</v>
      </c>
      <c r="H20" s="5">
        <f t="shared" si="5"/>
        <v>47907.333</v>
      </c>
      <c r="I20" s="4"/>
      <c r="J20" s="4"/>
      <c r="K20" s="4">
        <v>248.96</v>
      </c>
      <c r="L20" s="5">
        <f t="shared" si="6"/>
        <v>22149.9712</v>
      </c>
      <c r="M20" s="5">
        <v>10.75</v>
      </c>
      <c r="N20" s="5">
        <f t="shared" si="7"/>
        <v>1329.6675000000002</v>
      </c>
      <c r="O20" s="5">
        <v>41.26</v>
      </c>
      <c r="P20" s="5">
        <f t="shared" si="8"/>
        <v>8774.3516</v>
      </c>
      <c r="Q20" s="6">
        <f t="shared" si="9"/>
        <v>95357.81629999999</v>
      </c>
      <c r="R20" s="13">
        <f t="shared" si="12"/>
        <v>182357.91599999997</v>
      </c>
      <c r="S20" s="13">
        <f t="shared" si="13"/>
        <v>759.82465</v>
      </c>
      <c r="T20" s="69">
        <f t="shared" si="10"/>
        <v>47678.908149999996</v>
      </c>
    </row>
    <row r="21" spans="1:20" ht="15">
      <c r="A21" s="68">
        <v>14</v>
      </c>
      <c r="B21" s="32" t="s">
        <v>41</v>
      </c>
      <c r="C21" s="36">
        <v>120.8</v>
      </c>
      <c r="D21" s="37">
        <v>12</v>
      </c>
      <c r="E21" s="38">
        <v>9.48</v>
      </c>
      <c r="F21" s="20">
        <f t="shared" si="11"/>
        <v>1145.184</v>
      </c>
      <c r="G21" s="19"/>
      <c r="H21" s="33"/>
      <c r="I21" s="33"/>
      <c r="J21" s="33"/>
      <c r="K21" s="33"/>
      <c r="L21" s="33"/>
      <c r="M21" s="5">
        <v>10.75</v>
      </c>
      <c r="N21" s="34">
        <f>M21*D21*1.52</f>
        <v>196.08</v>
      </c>
      <c r="O21" s="5">
        <v>41.26</v>
      </c>
      <c r="P21" s="5">
        <f t="shared" si="8"/>
        <v>3396.5232</v>
      </c>
      <c r="Q21" s="6">
        <f t="shared" si="9"/>
        <v>4737.7872</v>
      </c>
      <c r="R21" s="35">
        <f t="shared" si="12"/>
        <v>13742.207999999999</v>
      </c>
      <c r="S21" s="13">
        <f t="shared" si="13"/>
        <v>57.2592</v>
      </c>
      <c r="T21" s="69">
        <f t="shared" si="10"/>
        <v>2368.8936</v>
      </c>
    </row>
    <row r="22" spans="1:20" ht="15">
      <c r="A22" s="68">
        <v>15</v>
      </c>
      <c r="B22" s="32" t="s">
        <v>42</v>
      </c>
      <c r="C22" s="36">
        <v>76.6</v>
      </c>
      <c r="D22" s="37">
        <v>9</v>
      </c>
      <c r="E22" s="38">
        <v>9.48</v>
      </c>
      <c r="F22" s="20">
        <f t="shared" si="11"/>
        <v>726.168</v>
      </c>
      <c r="G22" s="19"/>
      <c r="H22" s="33"/>
      <c r="I22" s="33"/>
      <c r="J22" s="33"/>
      <c r="K22" s="33"/>
      <c r="L22" s="33"/>
      <c r="M22" s="5">
        <v>10.75</v>
      </c>
      <c r="N22" s="34">
        <f>M22*D22*1.52</f>
        <v>147.06</v>
      </c>
      <c r="O22" s="5">
        <v>41.26</v>
      </c>
      <c r="P22" s="5">
        <f t="shared" si="8"/>
        <v>2547.3923999999997</v>
      </c>
      <c r="Q22" s="6">
        <f t="shared" si="9"/>
        <v>3420.6204</v>
      </c>
      <c r="R22" s="35">
        <f t="shared" si="12"/>
        <v>8714.016</v>
      </c>
      <c r="S22" s="13">
        <f t="shared" si="13"/>
        <v>36.3084</v>
      </c>
      <c r="T22" s="69">
        <f t="shared" si="10"/>
        <v>1710.3102</v>
      </c>
    </row>
    <row r="23" spans="1:20" ht="15">
      <c r="A23" s="68">
        <v>16</v>
      </c>
      <c r="B23" s="32" t="s">
        <v>43</v>
      </c>
      <c r="C23" s="36">
        <v>78.4</v>
      </c>
      <c r="D23" s="37">
        <v>8</v>
      </c>
      <c r="E23" s="38">
        <v>9.48</v>
      </c>
      <c r="F23" s="20">
        <f t="shared" si="11"/>
        <v>743.2320000000001</v>
      </c>
      <c r="G23" s="19"/>
      <c r="H23" s="33"/>
      <c r="I23" s="33"/>
      <c r="J23" s="33"/>
      <c r="K23" s="33"/>
      <c r="L23" s="33"/>
      <c r="M23" s="5">
        <v>10.75</v>
      </c>
      <c r="N23" s="34">
        <f>M23*D23*1.52</f>
        <v>130.72</v>
      </c>
      <c r="O23" s="5">
        <v>41.26</v>
      </c>
      <c r="P23" s="5">
        <f t="shared" si="8"/>
        <v>2264.3488</v>
      </c>
      <c r="Q23" s="6">
        <f t="shared" si="9"/>
        <v>3138.3008000000004</v>
      </c>
      <c r="R23" s="35">
        <f t="shared" si="12"/>
        <v>8918.784000000001</v>
      </c>
      <c r="S23" s="13">
        <f t="shared" si="13"/>
        <v>37.16160000000001</v>
      </c>
      <c r="T23" s="69">
        <f t="shared" si="10"/>
        <v>1569.1504000000002</v>
      </c>
    </row>
    <row r="24" spans="1:20" ht="15">
      <c r="A24" s="68">
        <v>17</v>
      </c>
      <c r="B24" s="41" t="s">
        <v>46</v>
      </c>
      <c r="C24" s="36">
        <v>77</v>
      </c>
      <c r="D24" s="42">
        <v>1</v>
      </c>
      <c r="E24" s="38">
        <v>9.48</v>
      </c>
      <c r="F24" s="40">
        <f t="shared" si="11"/>
        <v>729.96</v>
      </c>
      <c r="G24" s="19">
        <v>95.49</v>
      </c>
      <c r="H24" s="43">
        <f>G24*C24</f>
        <v>7352.73</v>
      </c>
      <c r="I24" s="43"/>
      <c r="J24" s="43"/>
      <c r="K24" s="4">
        <v>248.96</v>
      </c>
      <c r="L24" s="44">
        <f>K24*D24*2.87</f>
        <v>714.5152</v>
      </c>
      <c r="M24" s="5">
        <v>10.75</v>
      </c>
      <c r="N24" s="44">
        <f>M24*D24*3.99</f>
        <v>42.892500000000005</v>
      </c>
      <c r="O24" s="5">
        <v>41.26</v>
      </c>
      <c r="P24" s="44">
        <f>O24*D24*6.86</f>
        <v>283.0436</v>
      </c>
      <c r="Q24" s="45">
        <f t="shared" si="9"/>
        <v>9123.141300000001</v>
      </c>
      <c r="R24" s="46">
        <f t="shared" si="12"/>
        <v>8759.52</v>
      </c>
      <c r="S24" s="47">
        <f t="shared" si="13"/>
        <v>36.498000000000005</v>
      </c>
      <c r="T24" s="70">
        <f t="shared" si="10"/>
        <v>4561.570650000001</v>
      </c>
    </row>
    <row r="25" spans="1:20" ht="15">
      <c r="A25" s="68">
        <v>18</v>
      </c>
      <c r="B25" s="41" t="s">
        <v>47</v>
      </c>
      <c r="C25" s="36">
        <v>146.1</v>
      </c>
      <c r="D25" s="42">
        <v>1</v>
      </c>
      <c r="E25" s="38">
        <v>9.48</v>
      </c>
      <c r="F25" s="40">
        <f t="shared" si="11"/>
        <v>1385.028</v>
      </c>
      <c r="G25" s="19">
        <v>95.49</v>
      </c>
      <c r="H25" s="43">
        <f>G25*C25</f>
        <v>13951.088999999998</v>
      </c>
      <c r="I25" s="43"/>
      <c r="J25" s="43"/>
      <c r="K25" s="4">
        <v>248.96</v>
      </c>
      <c r="L25" s="44">
        <f>K25*D25*2.87</f>
        <v>714.5152</v>
      </c>
      <c r="M25" s="5">
        <v>10.75</v>
      </c>
      <c r="N25" s="44">
        <f>M25*D25*3.99</f>
        <v>42.892500000000005</v>
      </c>
      <c r="O25" s="5">
        <v>41.26</v>
      </c>
      <c r="P25" s="44">
        <f>O25*D25*6.86</f>
        <v>283.0436</v>
      </c>
      <c r="Q25" s="45">
        <f t="shared" si="9"/>
        <v>16376.568299999999</v>
      </c>
      <c r="R25" s="46">
        <f t="shared" si="12"/>
        <v>16620.336</v>
      </c>
      <c r="S25" s="47">
        <f aca="true" t="shared" si="14" ref="S25:S30">F25*5%</f>
        <v>69.2514</v>
      </c>
      <c r="T25" s="70">
        <f t="shared" si="10"/>
        <v>8188.2841499999995</v>
      </c>
    </row>
    <row r="26" spans="1:20" ht="15">
      <c r="A26" s="68">
        <v>19</v>
      </c>
      <c r="B26" s="41" t="s">
        <v>48</v>
      </c>
      <c r="C26" s="36">
        <v>121.8</v>
      </c>
      <c r="D26" s="42">
        <v>2</v>
      </c>
      <c r="E26" s="38">
        <v>9.48</v>
      </c>
      <c r="F26" s="40">
        <f t="shared" si="11"/>
        <v>1154.664</v>
      </c>
      <c r="G26" s="19">
        <v>95.49</v>
      </c>
      <c r="H26" s="43">
        <f>G26*C26</f>
        <v>11630.681999999999</v>
      </c>
      <c r="I26" s="43"/>
      <c r="J26" s="43"/>
      <c r="K26" s="4">
        <v>248.96</v>
      </c>
      <c r="L26" s="44">
        <f>K26*D26*2.87</f>
        <v>1429.0304</v>
      </c>
      <c r="M26" s="5">
        <v>10.75</v>
      </c>
      <c r="N26" s="44">
        <f>M26*D26*3.99</f>
        <v>85.78500000000001</v>
      </c>
      <c r="O26" s="5">
        <v>41.26</v>
      </c>
      <c r="P26" s="44">
        <f>O26*D26*6.86</f>
        <v>566.0872</v>
      </c>
      <c r="Q26" s="45">
        <f t="shared" si="9"/>
        <v>14866.248599999999</v>
      </c>
      <c r="R26" s="46">
        <f t="shared" si="12"/>
        <v>13855.968</v>
      </c>
      <c r="S26" s="47">
        <f t="shared" si="14"/>
        <v>57.733200000000004</v>
      </c>
      <c r="T26" s="70">
        <f t="shared" si="10"/>
        <v>7433.1242999999995</v>
      </c>
    </row>
    <row r="27" spans="1:20" ht="15">
      <c r="A27" s="68">
        <v>20</v>
      </c>
      <c r="B27" s="41" t="s">
        <v>49</v>
      </c>
      <c r="C27" s="36">
        <v>60.8</v>
      </c>
      <c r="D27" s="42">
        <v>2</v>
      </c>
      <c r="E27" s="38">
        <v>9.48</v>
      </c>
      <c r="F27" s="40">
        <f t="shared" si="11"/>
        <v>576.384</v>
      </c>
      <c r="G27" s="43"/>
      <c r="H27" s="43"/>
      <c r="I27" s="43"/>
      <c r="J27" s="43"/>
      <c r="K27" s="43"/>
      <c r="L27" s="44"/>
      <c r="M27" s="5">
        <v>10.75</v>
      </c>
      <c r="N27" s="44">
        <f>M27*D27*1.32</f>
        <v>28.380000000000003</v>
      </c>
      <c r="O27" s="44"/>
      <c r="P27" s="44"/>
      <c r="Q27" s="45">
        <f t="shared" si="9"/>
        <v>604.764</v>
      </c>
      <c r="R27" s="46">
        <f t="shared" si="12"/>
        <v>6916.608</v>
      </c>
      <c r="S27" s="47">
        <f t="shared" si="14"/>
        <v>28.819200000000002</v>
      </c>
      <c r="T27" s="70">
        <f t="shared" si="10"/>
        <v>302.382</v>
      </c>
    </row>
    <row r="28" spans="1:20" ht="15">
      <c r="A28" s="68">
        <v>21</v>
      </c>
      <c r="B28" s="41" t="s">
        <v>50</v>
      </c>
      <c r="C28" s="36">
        <v>58.9</v>
      </c>
      <c r="D28" s="42">
        <v>3</v>
      </c>
      <c r="E28" s="38">
        <v>9.48</v>
      </c>
      <c r="F28" s="40">
        <f t="shared" si="11"/>
        <v>558.372</v>
      </c>
      <c r="G28" s="19">
        <v>95.49</v>
      </c>
      <c r="H28" s="43">
        <f>G28*C28</f>
        <v>5624.361</v>
      </c>
      <c r="I28" s="43"/>
      <c r="J28" s="43"/>
      <c r="K28" s="4">
        <v>248.96</v>
      </c>
      <c r="L28" s="44">
        <f>K28*D28*2.87</f>
        <v>2143.5456</v>
      </c>
      <c r="M28" s="5">
        <v>10.75</v>
      </c>
      <c r="N28" s="44">
        <f>M28*D28*3.99</f>
        <v>128.6775</v>
      </c>
      <c r="O28" s="5">
        <v>41.26</v>
      </c>
      <c r="P28" s="44">
        <f>O28*D28*6.86</f>
        <v>849.1308</v>
      </c>
      <c r="Q28" s="45">
        <f t="shared" si="9"/>
        <v>9304.0869</v>
      </c>
      <c r="R28" s="46">
        <f t="shared" si="12"/>
        <v>6700.464</v>
      </c>
      <c r="S28" s="47">
        <f t="shared" si="14"/>
        <v>27.918599999999998</v>
      </c>
      <c r="T28" s="70">
        <f t="shared" si="10"/>
        <v>4652.04345</v>
      </c>
    </row>
    <row r="29" spans="1:20" ht="15">
      <c r="A29" s="68">
        <v>22</v>
      </c>
      <c r="B29" s="41" t="s">
        <v>51</v>
      </c>
      <c r="C29" s="36">
        <v>99.8</v>
      </c>
      <c r="D29" s="42">
        <v>5</v>
      </c>
      <c r="E29" s="38">
        <v>9.48</v>
      </c>
      <c r="F29" s="40">
        <f t="shared" si="11"/>
        <v>946.104</v>
      </c>
      <c r="G29" s="19">
        <v>95.49</v>
      </c>
      <c r="H29" s="43">
        <f>G29*C29</f>
        <v>9529.902</v>
      </c>
      <c r="I29" s="43"/>
      <c r="J29" s="43"/>
      <c r="K29" s="4">
        <v>248.96</v>
      </c>
      <c r="L29" s="44">
        <f>K29*D29*2.87</f>
        <v>3572.576</v>
      </c>
      <c r="M29" s="5">
        <v>10.75</v>
      </c>
      <c r="N29" s="44">
        <f>M29*D29*3.99</f>
        <v>214.4625</v>
      </c>
      <c r="O29" s="5">
        <v>41.26</v>
      </c>
      <c r="P29" s="44">
        <f>O29*D29*6.86</f>
        <v>1415.2179999999998</v>
      </c>
      <c r="Q29" s="45">
        <f t="shared" si="9"/>
        <v>15678.262499999997</v>
      </c>
      <c r="R29" s="46">
        <f t="shared" si="12"/>
        <v>11353.248</v>
      </c>
      <c r="S29" s="47">
        <f t="shared" si="14"/>
        <v>47.305200000000006</v>
      </c>
      <c r="T29" s="70">
        <f t="shared" si="10"/>
        <v>7839.1312499999985</v>
      </c>
    </row>
    <row r="30" spans="1:20" ht="15">
      <c r="A30" s="68">
        <v>23</v>
      </c>
      <c r="B30" s="41" t="s">
        <v>52</v>
      </c>
      <c r="C30" s="36">
        <v>58.5</v>
      </c>
      <c r="D30" s="42">
        <v>6</v>
      </c>
      <c r="E30" s="38">
        <v>9.48</v>
      </c>
      <c r="F30" s="40">
        <f t="shared" si="11"/>
        <v>554.58</v>
      </c>
      <c r="G30" s="43"/>
      <c r="H30" s="43"/>
      <c r="I30" s="43"/>
      <c r="J30" s="43"/>
      <c r="K30" s="43"/>
      <c r="L30" s="44"/>
      <c r="M30" s="5">
        <v>10.75</v>
      </c>
      <c r="N30" s="44">
        <f>M30*D30*3.99</f>
        <v>257.355</v>
      </c>
      <c r="O30" s="44"/>
      <c r="P30" s="44"/>
      <c r="Q30" s="45">
        <f t="shared" si="9"/>
        <v>811.9350000000001</v>
      </c>
      <c r="R30" s="46">
        <f t="shared" si="12"/>
        <v>6654.960000000001</v>
      </c>
      <c r="S30" s="47">
        <f t="shared" si="14"/>
        <v>27.729000000000003</v>
      </c>
      <c r="T30" s="70">
        <f t="shared" si="10"/>
        <v>405.96750000000003</v>
      </c>
    </row>
    <row r="31" spans="1:20" ht="15">
      <c r="A31" s="68">
        <v>24</v>
      </c>
      <c r="B31" s="29" t="s">
        <v>44</v>
      </c>
      <c r="C31" s="3">
        <v>332.9</v>
      </c>
      <c r="D31" s="37">
        <v>15</v>
      </c>
      <c r="E31" s="22">
        <v>30.54</v>
      </c>
      <c r="F31" s="20">
        <f t="shared" si="11"/>
        <v>10166.766</v>
      </c>
      <c r="G31" s="19">
        <v>95.49</v>
      </c>
      <c r="H31" s="5">
        <f>G31*C31</f>
        <v>31788.620999999996</v>
      </c>
      <c r="I31" s="4"/>
      <c r="J31" s="4"/>
      <c r="K31" s="4">
        <v>248.96</v>
      </c>
      <c r="L31" s="5">
        <f>K31*D31*1.59</f>
        <v>5937.696000000001</v>
      </c>
      <c r="M31" s="5">
        <v>10.75</v>
      </c>
      <c r="N31" s="5">
        <f>2.59*D31*M31</f>
        <v>417.63749999999993</v>
      </c>
      <c r="O31" s="5">
        <v>41.26</v>
      </c>
      <c r="P31" s="5">
        <f>4.18*D31*O31</f>
        <v>2587.0019999999995</v>
      </c>
      <c r="Q31" s="6">
        <f t="shared" si="9"/>
        <v>50897.722499999996</v>
      </c>
      <c r="R31" s="13">
        <f t="shared" si="12"/>
        <v>122001.192</v>
      </c>
      <c r="S31" s="13">
        <f t="shared" si="13"/>
        <v>508.3383</v>
      </c>
      <c r="T31" s="69">
        <f t="shared" si="10"/>
        <v>25448.861249999998</v>
      </c>
    </row>
    <row r="32" spans="1:20" ht="15">
      <c r="A32" s="68">
        <v>25</v>
      </c>
      <c r="B32" s="29" t="s">
        <v>45</v>
      </c>
      <c r="C32" s="3">
        <v>332.5</v>
      </c>
      <c r="D32" s="37">
        <v>25</v>
      </c>
      <c r="E32" s="22">
        <v>30.54</v>
      </c>
      <c r="F32" s="20">
        <f t="shared" si="11"/>
        <v>10154.55</v>
      </c>
      <c r="G32" s="19">
        <v>95.49</v>
      </c>
      <c r="H32" s="5">
        <f>G32*C32</f>
        <v>31750.425</v>
      </c>
      <c r="I32" s="4"/>
      <c r="J32" s="4"/>
      <c r="K32" s="4">
        <v>248.96</v>
      </c>
      <c r="L32" s="5">
        <f>K32*D32*1.59</f>
        <v>9896.16</v>
      </c>
      <c r="M32" s="5">
        <v>10.75</v>
      </c>
      <c r="N32" s="5">
        <f>2.59*D32*M32</f>
        <v>696.0625</v>
      </c>
      <c r="O32" s="5">
        <v>41.26</v>
      </c>
      <c r="P32" s="5">
        <f>4.18*D32*O32</f>
        <v>4311.67</v>
      </c>
      <c r="Q32" s="6">
        <f t="shared" si="9"/>
        <v>56808.86749999999</v>
      </c>
      <c r="R32" s="13">
        <f t="shared" si="12"/>
        <v>121854.59999999999</v>
      </c>
      <c r="S32" s="13">
        <f t="shared" si="13"/>
        <v>507.72749999999996</v>
      </c>
      <c r="T32" s="69">
        <f t="shared" si="10"/>
        <v>28404.433749999997</v>
      </c>
    </row>
    <row r="33" spans="1:20" ht="15">
      <c r="A33" s="68">
        <v>26</v>
      </c>
      <c r="B33" s="41" t="s">
        <v>53</v>
      </c>
      <c r="C33" s="36">
        <v>146.5</v>
      </c>
      <c r="D33" s="42">
        <v>8</v>
      </c>
      <c r="E33" s="38">
        <v>9.48</v>
      </c>
      <c r="F33" s="40">
        <f t="shared" si="11"/>
        <v>1388.8200000000002</v>
      </c>
      <c r="G33" s="19">
        <v>95.49</v>
      </c>
      <c r="H33" s="43">
        <f>G33*C33</f>
        <v>13989.285</v>
      </c>
      <c r="I33" s="43"/>
      <c r="J33" s="43"/>
      <c r="K33" s="4">
        <v>248.96</v>
      </c>
      <c r="L33" s="44">
        <f>K33*D33*2.87</f>
        <v>5716.1216</v>
      </c>
      <c r="M33" s="5">
        <v>10.75</v>
      </c>
      <c r="N33" s="44">
        <f>M33*D33*3.99</f>
        <v>343.14000000000004</v>
      </c>
      <c r="O33" s="5">
        <v>41.26</v>
      </c>
      <c r="P33" s="44">
        <f>O33*D33*7.6</f>
        <v>2508.6079999999997</v>
      </c>
      <c r="Q33" s="45">
        <f>F33+H33+J33+L33+N33+P33</f>
        <v>23945.9746</v>
      </c>
      <c r="R33" s="46">
        <f aca="true" t="shared" si="15" ref="R33:R42">F33*12</f>
        <v>16665.840000000004</v>
      </c>
      <c r="S33" s="47">
        <f aca="true" t="shared" si="16" ref="S33:S45">F33*5%</f>
        <v>69.44100000000002</v>
      </c>
      <c r="T33" s="70">
        <f aca="true" t="shared" si="17" ref="T33:T38">Q33*50%</f>
        <v>11972.9873</v>
      </c>
    </row>
    <row r="34" spans="1:20" ht="15">
      <c r="A34" s="68">
        <v>27</v>
      </c>
      <c r="B34" s="41" t="s">
        <v>54</v>
      </c>
      <c r="C34" s="36">
        <v>74.7</v>
      </c>
      <c r="D34" s="42">
        <v>6</v>
      </c>
      <c r="E34" s="38">
        <v>9.48</v>
      </c>
      <c r="F34" s="40">
        <f t="shared" si="11"/>
        <v>708.1560000000001</v>
      </c>
      <c r="G34" s="19">
        <v>95.49</v>
      </c>
      <c r="H34" s="43">
        <f>G34*C34</f>
        <v>7133.103</v>
      </c>
      <c r="I34" s="43"/>
      <c r="J34" s="43"/>
      <c r="K34" s="4">
        <v>248.96</v>
      </c>
      <c r="L34" s="44">
        <f>K34*D34*2.87</f>
        <v>4287.0912</v>
      </c>
      <c r="M34" s="5">
        <v>10.75</v>
      </c>
      <c r="N34" s="44">
        <f>M34*D34*3.99</f>
        <v>257.355</v>
      </c>
      <c r="O34" s="5">
        <v>41.26</v>
      </c>
      <c r="P34" s="44">
        <f>O34*D34*6.86</f>
        <v>1698.2616</v>
      </c>
      <c r="Q34" s="45">
        <f>F34+H34+J34+L34+N34+P34</f>
        <v>14083.9668</v>
      </c>
      <c r="R34" s="46">
        <f t="shared" si="15"/>
        <v>8497.872000000001</v>
      </c>
      <c r="S34" s="47">
        <f t="shared" si="16"/>
        <v>35.4078</v>
      </c>
      <c r="T34" s="70">
        <f t="shared" si="17"/>
        <v>7041.9834</v>
      </c>
    </row>
    <row r="35" spans="1:20" ht="15">
      <c r="A35" s="68">
        <v>28</v>
      </c>
      <c r="B35" s="41" t="s">
        <v>55</v>
      </c>
      <c r="C35" s="36">
        <v>157.5</v>
      </c>
      <c r="D35" s="42">
        <v>1</v>
      </c>
      <c r="E35" s="38">
        <v>9.48</v>
      </c>
      <c r="F35" s="40">
        <f t="shared" si="11"/>
        <v>1493.1000000000001</v>
      </c>
      <c r="G35" s="19">
        <v>95.49</v>
      </c>
      <c r="H35" s="43">
        <f>G35*C35</f>
        <v>15039.675</v>
      </c>
      <c r="I35" s="43"/>
      <c r="J35" s="43"/>
      <c r="K35" s="4">
        <v>248.96</v>
      </c>
      <c r="L35" s="44">
        <f>K35*D35*2.87</f>
        <v>714.5152</v>
      </c>
      <c r="M35" s="5">
        <v>10.75</v>
      </c>
      <c r="N35" s="44">
        <f>M35*D35*3.99</f>
        <v>42.892500000000005</v>
      </c>
      <c r="O35" s="5">
        <v>41.26</v>
      </c>
      <c r="P35" s="44">
        <f>O35*D35*6.86</f>
        <v>283.0436</v>
      </c>
      <c r="Q35" s="45">
        <f>F35+H35+J35+L35+N35+P35</f>
        <v>17573.226300000002</v>
      </c>
      <c r="R35" s="46">
        <f t="shared" si="15"/>
        <v>17917.2</v>
      </c>
      <c r="S35" s="47">
        <f t="shared" si="16"/>
        <v>74.65500000000002</v>
      </c>
      <c r="T35" s="70">
        <f t="shared" si="17"/>
        <v>8786.613150000001</v>
      </c>
    </row>
    <row r="36" spans="1:20" ht="15">
      <c r="A36" s="68">
        <v>29</v>
      </c>
      <c r="B36" s="41" t="s">
        <v>56</v>
      </c>
      <c r="C36" s="36">
        <v>338.5</v>
      </c>
      <c r="D36" s="37">
        <v>17</v>
      </c>
      <c r="E36" s="38">
        <v>25.66</v>
      </c>
      <c r="F36" s="20">
        <f t="shared" si="11"/>
        <v>8685.91</v>
      </c>
      <c r="G36" s="19"/>
      <c r="H36" s="33"/>
      <c r="I36" s="33"/>
      <c r="J36" s="33"/>
      <c r="K36" s="33"/>
      <c r="L36" s="34"/>
      <c r="M36" s="5">
        <v>10.75</v>
      </c>
      <c r="N36" s="34">
        <f>M36*D36*4.14</f>
        <v>756.5849999999999</v>
      </c>
      <c r="O36" s="5">
        <v>41.26</v>
      </c>
      <c r="P36" s="39">
        <f>O36*D36*4.14</f>
        <v>2903.8787999999995</v>
      </c>
      <c r="Q36" s="6">
        <f>F36+H36+J36+L36+N36+P36</f>
        <v>12346.373799999998</v>
      </c>
      <c r="R36" s="35">
        <f t="shared" si="15"/>
        <v>104230.92</v>
      </c>
      <c r="S36" s="13">
        <f t="shared" si="16"/>
        <v>434.2955</v>
      </c>
      <c r="T36" s="69">
        <f t="shared" si="17"/>
        <v>6173.186899999999</v>
      </c>
    </row>
    <row r="37" spans="1:20" ht="15">
      <c r="A37" s="68">
        <v>30</v>
      </c>
      <c r="B37" s="29" t="s">
        <v>57</v>
      </c>
      <c r="C37" s="3">
        <v>278.3</v>
      </c>
      <c r="D37" s="37">
        <v>7</v>
      </c>
      <c r="E37" s="22">
        <v>36.18</v>
      </c>
      <c r="F37" s="20">
        <f aca="true" t="shared" si="18" ref="F37:F45">C37*E37</f>
        <v>10068.894</v>
      </c>
      <c r="G37" s="19">
        <v>95.49</v>
      </c>
      <c r="H37" s="5">
        <f>G37*C37</f>
        <v>26574.867</v>
      </c>
      <c r="I37" s="4"/>
      <c r="J37" s="5"/>
      <c r="K37" s="4">
        <v>248.96</v>
      </c>
      <c r="L37" s="5">
        <f>K37*D37*2.87</f>
        <v>5001.606400000001</v>
      </c>
      <c r="M37" s="5">
        <v>10.75</v>
      </c>
      <c r="N37" s="5">
        <f>3.99*M37*D37</f>
        <v>300.24750000000006</v>
      </c>
      <c r="O37" s="5">
        <v>41.26</v>
      </c>
      <c r="P37" s="5">
        <f>O37*D37*6.86</f>
        <v>1981.3052</v>
      </c>
      <c r="Q37" s="6">
        <f>F37+H37+J37+L37+N37+P37</f>
        <v>43926.9201</v>
      </c>
      <c r="R37" s="13">
        <f t="shared" si="15"/>
        <v>120826.728</v>
      </c>
      <c r="S37" s="13">
        <f t="shared" si="16"/>
        <v>503.4447</v>
      </c>
      <c r="T37" s="69">
        <f t="shared" si="17"/>
        <v>21963.46005</v>
      </c>
    </row>
    <row r="38" spans="1:20" ht="15">
      <c r="A38" s="68">
        <v>31</v>
      </c>
      <c r="B38" s="29" t="s">
        <v>58</v>
      </c>
      <c r="C38" s="3">
        <v>126.4</v>
      </c>
      <c r="D38" s="42">
        <v>8</v>
      </c>
      <c r="E38" s="22">
        <v>9.48</v>
      </c>
      <c r="F38" s="20">
        <f t="shared" si="18"/>
        <v>1198.2720000000002</v>
      </c>
      <c r="G38" s="5"/>
      <c r="H38" s="5"/>
      <c r="I38" s="4"/>
      <c r="J38" s="4"/>
      <c r="K38" s="4"/>
      <c r="L38" s="5"/>
      <c r="M38" s="5">
        <v>10.75</v>
      </c>
      <c r="N38" s="5">
        <f>1.32*M38*D38</f>
        <v>113.52000000000001</v>
      </c>
      <c r="O38" s="5"/>
      <c r="P38" s="5"/>
      <c r="Q38" s="6">
        <f aca="true" t="shared" si="19" ref="Q38:Q46">F38+H38+J38+L38+N38+P38</f>
        <v>1311.7920000000001</v>
      </c>
      <c r="R38" s="13">
        <f t="shared" si="15"/>
        <v>14379.264000000003</v>
      </c>
      <c r="S38" s="13">
        <f t="shared" si="16"/>
        <v>59.91360000000001</v>
      </c>
      <c r="T38" s="69">
        <f t="shared" si="17"/>
        <v>655.8960000000001</v>
      </c>
    </row>
    <row r="39" spans="1:20" ht="15">
      <c r="A39" s="68">
        <v>32</v>
      </c>
      <c r="B39" s="41" t="s">
        <v>59</v>
      </c>
      <c r="C39" s="36">
        <v>153.6</v>
      </c>
      <c r="D39" s="42">
        <v>6</v>
      </c>
      <c r="E39" s="38">
        <v>9.48</v>
      </c>
      <c r="F39" s="20">
        <f t="shared" si="18"/>
        <v>1456.128</v>
      </c>
      <c r="G39" s="19"/>
      <c r="H39" s="33"/>
      <c r="I39" s="33"/>
      <c r="J39" s="33"/>
      <c r="K39" s="33"/>
      <c r="L39" s="34"/>
      <c r="M39" s="5">
        <v>10.75</v>
      </c>
      <c r="N39" s="34">
        <f>M39*D39*4.14</f>
        <v>267.03</v>
      </c>
      <c r="O39" s="5">
        <v>41.26</v>
      </c>
      <c r="P39" s="39">
        <f>O39*D39*4.14</f>
        <v>1024.8984</v>
      </c>
      <c r="Q39" s="6">
        <f t="shared" si="19"/>
        <v>2748.0564</v>
      </c>
      <c r="R39" s="35">
        <f t="shared" si="15"/>
        <v>17473.536</v>
      </c>
      <c r="S39" s="13">
        <f t="shared" si="16"/>
        <v>72.8064</v>
      </c>
      <c r="T39" s="69">
        <f aca="true" t="shared" si="20" ref="T39:T47">Q39*50%</f>
        <v>1374.0282</v>
      </c>
    </row>
    <row r="40" spans="1:20" ht="15">
      <c r="A40" s="68">
        <v>33</v>
      </c>
      <c r="B40" s="41" t="s">
        <v>60</v>
      </c>
      <c r="C40" s="36">
        <v>153.5</v>
      </c>
      <c r="D40" s="42">
        <v>5</v>
      </c>
      <c r="E40" s="38">
        <v>9.48</v>
      </c>
      <c r="F40" s="20">
        <f t="shared" si="18"/>
        <v>1455.18</v>
      </c>
      <c r="G40" s="19"/>
      <c r="H40" s="33"/>
      <c r="I40" s="33"/>
      <c r="J40" s="33"/>
      <c r="K40" s="33"/>
      <c r="L40" s="33"/>
      <c r="M40" s="5">
        <v>10.75</v>
      </c>
      <c r="N40" s="34">
        <f>M40*D40*4.14</f>
        <v>222.52499999999998</v>
      </c>
      <c r="O40" s="5">
        <v>41.26</v>
      </c>
      <c r="P40" s="39">
        <f>O40*D40*4.14</f>
        <v>854.0819999999999</v>
      </c>
      <c r="Q40" s="6">
        <f t="shared" si="19"/>
        <v>2531.787</v>
      </c>
      <c r="R40" s="35">
        <f t="shared" si="15"/>
        <v>17462.16</v>
      </c>
      <c r="S40" s="13">
        <f t="shared" si="16"/>
        <v>72.759</v>
      </c>
      <c r="T40" s="69">
        <f t="shared" si="20"/>
        <v>1265.8935</v>
      </c>
    </row>
    <row r="41" spans="1:20" ht="15">
      <c r="A41" s="68">
        <v>34</v>
      </c>
      <c r="B41" s="41" t="s">
        <v>61</v>
      </c>
      <c r="C41" s="36">
        <v>77.6</v>
      </c>
      <c r="D41" s="42">
        <v>1</v>
      </c>
      <c r="E41" s="38">
        <v>9.48</v>
      </c>
      <c r="F41" s="20">
        <f t="shared" si="18"/>
        <v>735.648</v>
      </c>
      <c r="G41" s="19"/>
      <c r="H41" s="33"/>
      <c r="I41" s="33"/>
      <c r="J41" s="33"/>
      <c r="K41" s="33"/>
      <c r="L41" s="34"/>
      <c r="M41" s="5">
        <v>10.75</v>
      </c>
      <c r="N41" s="34">
        <f>M41*D41*4.14</f>
        <v>44.504999999999995</v>
      </c>
      <c r="O41" s="5"/>
      <c r="P41" s="39"/>
      <c r="Q41" s="6">
        <f t="shared" si="19"/>
        <v>780.153</v>
      </c>
      <c r="R41" s="35">
        <f t="shared" si="15"/>
        <v>8827.776</v>
      </c>
      <c r="S41" s="13">
        <f t="shared" si="16"/>
        <v>36.7824</v>
      </c>
      <c r="T41" s="69">
        <f t="shared" si="20"/>
        <v>390.0765</v>
      </c>
    </row>
    <row r="42" spans="1:20" ht="15">
      <c r="A42" s="68">
        <v>35</v>
      </c>
      <c r="B42" s="41" t="s">
        <v>62</v>
      </c>
      <c r="C42" s="36">
        <v>138</v>
      </c>
      <c r="D42" s="42">
        <v>4</v>
      </c>
      <c r="E42" s="38">
        <v>9.48</v>
      </c>
      <c r="F42" s="20">
        <f t="shared" si="18"/>
        <v>1308.24</v>
      </c>
      <c r="G42" s="19">
        <v>95.49</v>
      </c>
      <c r="H42" s="33">
        <f aca="true" t="shared" si="21" ref="H42:H47">G42*C42</f>
        <v>13177.619999999999</v>
      </c>
      <c r="I42" s="33"/>
      <c r="J42" s="33"/>
      <c r="K42" s="33">
        <v>248.96</v>
      </c>
      <c r="L42" s="34">
        <f aca="true" t="shared" si="22" ref="L42:L47">K42*D42*2.87</f>
        <v>2858.0608</v>
      </c>
      <c r="M42" s="5">
        <v>10.75</v>
      </c>
      <c r="N42" s="34">
        <f>M42*D42*3.99</f>
        <v>171.57000000000002</v>
      </c>
      <c r="O42" s="5">
        <v>41.26</v>
      </c>
      <c r="P42" s="39">
        <f>O42*D42*6.86</f>
        <v>1132.1744</v>
      </c>
      <c r="Q42" s="6">
        <f t="shared" si="19"/>
        <v>18647.6652</v>
      </c>
      <c r="R42" s="35">
        <f t="shared" si="15"/>
        <v>15698.880000000001</v>
      </c>
      <c r="S42" s="13">
        <f t="shared" si="16"/>
        <v>65.412</v>
      </c>
      <c r="T42" s="69">
        <f t="shared" si="20"/>
        <v>9323.8326</v>
      </c>
    </row>
    <row r="43" spans="1:20" ht="15">
      <c r="A43" s="68">
        <v>36</v>
      </c>
      <c r="B43" s="29" t="s">
        <v>26</v>
      </c>
      <c r="C43" s="3">
        <v>5314.9</v>
      </c>
      <c r="D43" s="4">
        <v>203</v>
      </c>
      <c r="E43" s="22">
        <v>37.32</v>
      </c>
      <c r="F43" s="20">
        <f t="shared" si="18"/>
        <v>198352.068</v>
      </c>
      <c r="G43" s="19">
        <v>95.49</v>
      </c>
      <c r="H43" s="5">
        <f t="shared" si="21"/>
        <v>507519.8009999999</v>
      </c>
      <c r="I43" s="4"/>
      <c r="J43" s="5"/>
      <c r="K43" s="4">
        <v>248.96</v>
      </c>
      <c r="L43" s="5">
        <f t="shared" si="22"/>
        <v>145046.58560000002</v>
      </c>
      <c r="M43" s="5">
        <v>10.75</v>
      </c>
      <c r="N43" s="5">
        <f>3.99*M43*D43</f>
        <v>8707.177500000002</v>
      </c>
      <c r="O43" s="5">
        <v>41.26</v>
      </c>
      <c r="P43" s="5">
        <f>O43*D43*6.86</f>
        <v>57457.85079999999</v>
      </c>
      <c r="Q43" s="6">
        <f t="shared" si="19"/>
        <v>917083.4829</v>
      </c>
      <c r="R43" s="13">
        <f>F43*12</f>
        <v>2380224.816</v>
      </c>
      <c r="S43" s="49">
        <f t="shared" si="16"/>
        <v>9917.6034</v>
      </c>
      <c r="T43" s="71">
        <f t="shared" si="20"/>
        <v>458541.74145</v>
      </c>
    </row>
    <row r="44" spans="1:20" ht="15">
      <c r="A44" s="68">
        <v>37</v>
      </c>
      <c r="B44" s="29" t="s">
        <v>63</v>
      </c>
      <c r="C44" s="3">
        <v>1311.7</v>
      </c>
      <c r="D44" s="4">
        <v>53</v>
      </c>
      <c r="E44" s="22">
        <v>36.78</v>
      </c>
      <c r="F44" s="20">
        <f t="shared" si="18"/>
        <v>48244.326</v>
      </c>
      <c r="G44" s="19">
        <v>95.49</v>
      </c>
      <c r="H44" s="5">
        <f t="shared" si="21"/>
        <v>125254.233</v>
      </c>
      <c r="I44" s="4"/>
      <c r="J44" s="5"/>
      <c r="K44" s="4">
        <v>248.96</v>
      </c>
      <c r="L44" s="5">
        <f t="shared" si="22"/>
        <v>37869.30560000001</v>
      </c>
      <c r="M44" s="5">
        <v>10.75</v>
      </c>
      <c r="N44" s="5">
        <f>3.99*M44*D44</f>
        <v>2273.3025000000002</v>
      </c>
      <c r="O44" s="5">
        <v>41.26</v>
      </c>
      <c r="P44" s="5">
        <f>O44*D44*6.86</f>
        <v>15001.3108</v>
      </c>
      <c r="Q44" s="6">
        <f t="shared" si="19"/>
        <v>228642.47790000003</v>
      </c>
      <c r="R44" s="13">
        <f>F44*12</f>
        <v>578931.912</v>
      </c>
      <c r="S44" s="49">
        <f t="shared" si="16"/>
        <v>2412.2163</v>
      </c>
      <c r="T44" s="71">
        <f t="shared" si="20"/>
        <v>114321.23895000001</v>
      </c>
    </row>
    <row r="45" spans="1:20" ht="15">
      <c r="A45" s="68">
        <v>38</v>
      </c>
      <c r="B45" s="29" t="s">
        <v>64</v>
      </c>
      <c r="C45" s="3">
        <v>1498.7</v>
      </c>
      <c r="D45" s="4">
        <v>80</v>
      </c>
      <c r="E45" s="22">
        <v>37.32</v>
      </c>
      <c r="F45" s="20">
        <f t="shared" si="18"/>
        <v>55931.484000000004</v>
      </c>
      <c r="G45" s="19">
        <v>95.49</v>
      </c>
      <c r="H45" s="5">
        <f t="shared" si="21"/>
        <v>143110.86299999998</v>
      </c>
      <c r="I45" s="4"/>
      <c r="J45" s="5"/>
      <c r="K45" s="4">
        <v>248.96</v>
      </c>
      <c r="L45" s="5">
        <f t="shared" si="22"/>
        <v>57161.216</v>
      </c>
      <c r="M45" s="5">
        <v>10.75</v>
      </c>
      <c r="N45" s="5">
        <f>3.99*M45*D45</f>
        <v>3431.4000000000005</v>
      </c>
      <c r="O45" s="5">
        <v>41.26</v>
      </c>
      <c r="P45" s="5">
        <f>O45*D45*6.86</f>
        <v>22643.487999999998</v>
      </c>
      <c r="Q45" s="6">
        <f t="shared" si="19"/>
        <v>282278.45099999994</v>
      </c>
      <c r="R45" s="13">
        <f>F45*12</f>
        <v>671177.8080000001</v>
      </c>
      <c r="S45" s="49">
        <f t="shared" si="16"/>
        <v>2796.5742000000005</v>
      </c>
      <c r="T45" s="71">
        <f t="shared" si="20"/>
        <v>141139.22549999997</v>
      </c>
    </row>
    <row r="46" spans="1:20" ht="15">
      <c r="A46" s="68">
        <v>39</v>
      </c>
      <c r="B46" s="29" t="s">
        <v>65</v>
      </c>
      <c r="C46" s="3">
        <v>103.4</v>
      </c>
      <c r="D46" s="42">
        <v>8</v>
      </c>
      <c r="E46" s="22">
        <v>9.48</v>
      </c>
      <c r="F46" s="51">
        <f aca="true" t="shared" si="23" ref="F46:F51">C46*E46</f>
        <v>980.2320000000001</v>
      </c>
      <c r="G46" s="19">
        <v>95.49</v>
      </c>
      <c r="H46" s="5">
        <f t="shared" si="21"/>
        <v>9873.666</v>
      </c>
      <c r="I46" s="4"/>
      <c r="J46" s="5"/>
      <c r="K46" s="4">
        <v>248.96</v>
      </c>
      <c r="L46" s="5">
        <f t="shared" si="22"/>
        <v>5716.1216</v>
      </c>
      <c r="M46" s="5">
        <v>10.75</v>
      </c>
      <c r="N46" s="5">
        <f>3.99*M46*D46</f>
        <v>343.14000000000004</v>
      </c>
      <c r="O46" s="5">
        <v>41.26</v>
      </c>
      <c r="P46" s="5">
        <f>6.86*O46*D46</f>
        <v>2264.3488</v>
      </c>
      <c r="Q46" s="6">
        <f t="shared" si="19"/>
        <v>19177.5084</v>
      </c>
      <c r="R46" s="13">
        <f aca="true" t="shared" si="24" ref="R46:R80">F46*12</f>
        <v>11762.784000000001</v>
      </c>
      <c r="S46" s="49">
        <f aca="true" t="shared" si="25" ref="S46:S80">F46*5%</f>
        <v>49.01160000000001</v>
      </c>
      <c r="T46" s="71">
        <f t="shared" si="20"/>
        <v>9588.7542</v>
      </c>
    </row>
    <row r="47" spans="1:20" ht="15">
      <c r="A47" s="68">
        <v>40</v>
      </c>
      <c r="B47" s="29" t="s">
        <v>66</v>
      </c>
      <c r="C47" s="3">
        <v>243.7</v>
      </c>
      <c r="D47" s="4">
        <v>15</v>
      </c>
      <c r="E47" s="22">
        <v>35.48</v>
      </c>
      <c r="F47" s="51">
        <f t="shared" si="23"/>
        <v>8646.475999999999</v>
      </c>
      <c r="G47" s="19">
        <v>95.49</v>
      </c>
      <c r="H47" s="5">
        <f t="shared" si="21"/>
        <v>23270.912999999997</v>
      </c>
      <c r="I47" s="4"/>
      <c r="J47" s="5"/>
      <c r="K47" s="4">
        <v>248.96</v>
      </c>
      <c r="L47" s="5">
        <f t="shared" si="22"/>
        <v>10717.728000000001</v>
      </c>
      <c r="M47" s="5">
        <v>10.75</v>
      </c>
      <c r="N47" s="5">
        <f>3.99*M47*D47</f>
        <v>643.3875</v>
      </c>
      <c r="O47" s="5">
        <v>41.26</v>
      </c>
      <c r="P47" s="5">
        <f>O47*D47*6.86</f>
        <v>4245.654</v>
      </c>
      <c r="Q47" s="6">
        <f aca="true" t="shared" si="26" ref="Q47:Q80">F47+H47+J47+L47+N47+P47</f>
        <v>47524.1585</v>
      </c>
      <c r="R47" s="13">
        <f t="shared" si="24"/>
        <v>103757.71199999998</v>
      </c>
      <c r="S47" s="49">
        <f t="shared" si="25"/>
        <v>432.32379999999995</v>
      </c>
      <c r="T47" s="71">
        <f t="shared" si="20"/>
        <v>23762.07925</v>
      </c>
    </row>
    <row r="48" spans="1:20" ht="15">
      <c r="A48" s="68">
        <v>41</v>
      </c>
      <c r="B48" s="41" t="s">
        <v>67</v>
      </c>
      <c r="C48" s="31">
        <v>85</v>
      </c>
      <c r="D48" s="4">
        <v>4</v>
      </c>
      <c r="E48" s="22">
        <v>9.48</v>
      </c>
      <c r="F48" s="51">
        <f t="shared" si="23"/>
        <v>805.8000000000001</v>
      </c>
      <c r="G48" s="19"/>
      <c r="H48" s="33"/>
      <c r="I48" s="33"/>
      <c r="J48" s="33"/>
      <c r="K48" s="33"/>
      <c r="L48" s="34"/>
      <c r="M48" s="5">
        <v>10.75</v>
      </c>
      <c r="N48" s="34">
        <f>M48*D48*1.32</f>
        <v>56.760000000000005</v>
      </c>
      <c r="O48" s="5">
        <v>41.26</v>
      </c>
      <c r="P48" s="39">
        <f>O48*D48*1.32</f>
        <v>217.8528</v>
      </c>
      <c r="Q48" s="6">
        <f t="shared" si="26"/>
        <v>1080.4128</v>
      </c>
      <c r="R48" s="35">
        <f t="shared" si="24"/>
        <v>9669.6</v>
      </c>
      <c r="S48" s="49">
        <f t="shared" si="25"/>
        <v>40.290000000000006</v>
      </c>
      <c r="T48" s="71">
        <f aca="true" t="shared" si="27" ref="T48:T80">Q48*50%</f>
        <v>540.2064</v>
      </c>
    </row>
    <row r="49" spans="1:20" ht="15">
      <c r="A49" s="68">
        <v>42</v>
      </c>
      <c r="B49" s="41" t="s">
        <v>68</v>
      </c>
      <c r="C49" s="31">
        <v>85</v>
      </c>
      <c r="D49" s="4">
        <v>2</v>
      </c>
      <c r="E49" s="22">
        <v>9.48</v>
      </c>
      <c r="F49" s="51">
        <f t="shared" si="23"/>
        <v>805.8000000000001</v>
      </c>
      <c r="G49" s="19"/>
      <c r="H49" s="33"/>
      <c r="I49" s="33"/>
      <c r="J49" s="33"/>
      <c r="K49" s="33"/>
      <c r="L49" s="34"/>
      <c r="M49" s="5">
        <v>10.75</v>
      </c>
      <c r="N49" s="34">
        <f>M49*D49*1.32</f>
        <v>28.380000000000003</v>
      </c>
      <c r="O49" s="5">
        <v>41.26</v>
      </c>
      <c r="P49" s="39">
        <f>O49*D49*1.32</f>
        <v>108.9264</v>
      </c>
      <c r="Q49" s="6">
        <f t="shared" si="26"/>
        <v>943.1064000000001</v>
      </c>
      <c r="R49" s="35">
        <f t="shared" si="24"/>
        <v>9669.6</v>
      </c>
      <c r="S49" s="49">
        <f t="shared" si="25"/>
        <v>40.290000000000006</v>
      </c>
      <c r="T49" s="71">
        <f t="shared" si="27"/>
        <v>471.55320000000006</v>
      </c>
    </row>
    <row r="50" spans="1:20" ht="15">
      <c r="A50" s="68">
        <v>43</v>
      </c>
      <c r="B50" s="41" t="s">
        <v>69</v>
      </c>
      <c r="C50" s="31">
        <v>85</v>
      </c>
      <c r="D50" s="4">
        <v>3</v>
      </c>
      <c r="E50" s="22">
        <v>9.48</v>
      </c>
      <c r="F50" s="20">
        <f t="shared" si="23"/>
        <v>805.8000000000001</v>
      </c>
      <c r="G50" s="19"/>
      <c r="H50" s="33"/>
      <c r="I50" s="33"/>
      <c r="J50" s="33"/>
      <c r="K50" s="33"/>
      <c r="L50" s="34"/>
      <c r="M50" s="5">
        <v>10.75</v>
      </c>
      <c r="N50" s="34">
        <f>M50*D50*1.32</f>
        <v>42.57</v>
      </c>
      <c r="O50" s="39"/>
      <c r="P50" s="39"/>
      <c r="Q50" s="6">
        <f t="shared" si="26"/>
        <v>848.3700000000001</v>
      </c>
      <c r="R50" s="35">
        <f t="shared" si="24"/>
        <v>9669.6</v>
      </c>
      <c r="S50" s="49">
        <f t="shared" si="25"/>
        <v>40.290000000000006</v>
      </c>
      <c r="T50" s="71">
        <f t="shared" si="27"/>
        <v>424.18500000000006</v>
      </c>
    </row>
    <row r="51" spans="1:20" ht="15">
      <c r="A51" s="68">
        <v>44</v>
      </c>
      <c r="B51" s="41" t="s">
        <v>70</v>
      </c>
      <c r="C51" s="36">
        <v>112.3</v>
      </c>
      <c r="D51" s="37">
        <v>6</v>
      </c>
      <c r="E51" s="48">
        <v>9.48</v>
      </c>
      <c r="F51" s="20">
        <f t="shared" si="23"/>
        <v>1064.604</v>
      </c>
      <c r="G51" s="19">
        <v>95.49</v>
      </c>
      <c r="H51" s="33">
        <f>G51*C51</f>
        <v>10723.527</v>
      </c>
      <c r="I51" s="33"/>
      <c r="J51" s="33"/>
      <c r="K51" s="4">
        <v>248.96</v>
      </c>
      <c r="L51" s="34">
        <f>K51*D51*2.87</f>
        <v>4287.0912</v>
      </c>
      <c r="M51" s="5">
        <v>10.75</v>
      </c>
      <c r="N51" s="34">
        <f>M51*D51*3.19</f>
        <v>205.755</v>
      </c>
      <c r="O51" s="5">
        <v>41.26</v>
      </c>
      <c r="P51" s="39">
        <f>O51*D51*6.86</f>
        <v>1698.2616</v>
      </c>
      <c r="Q51" s="6">
        <f t="shared" si="26"/>
        <v>17979.2388</v>
      </c>
      <c r="R51" s="35">
        <f t="shared" si="24"/>
        <v>12775.248</v>
      </c>
      <c r="S51" s="49">
        <f t="shared" si="25"/>
        <v>53.2302</v>
      </c>
      <c r="T51" s="71">
        <f t="shared" si="27"/>
        <v>8989.6194</v>
      </c>
    </row>
    <row r="52" spans="1:20" ht="15">
      <c r="A52" s="68">
        <v>45</v>
      </c>
      <c r="B52" s="41" t="s">
        <v>71</v>
      </c>
      <c r="C52" s="36">
        <v>62.3</v>
      </c>
      <c r="D52" s="37">
        <v>5</v>
      </c>
      <c r="E52" s="48">
        <v>9.48</v>
      </c>
      <c r="F52" s="20">
        <f>C52*E52</f>
        <v>590.604</v>
      </c>
      <c r="G52" s="19">
        <v>95.49</v>
      </c>
      <c r="H52" s="33">
        <f>G52*C52</f>
        <v>5949.026999999999</v>
      </c>
      <c r="I52" s="33"/>
      <c r="J52" s="33"/>
      <c r="K52" s="4">
        <v>248.96</v>
      </c>
      <c r="L52" s="34">
        <f>K52*D52*2.87</f>
        <v>3572.576</v>
      </c>
      <c r="M52" s="5">
        <v>10.75</v>
      </c>
      <c r="N52" s="34">
        <f>M52*D52*3.19</f>
        <v>171.4625</v>
      </c>
      <c r="O52" s="5">
        <v>41.26</v>
      </c>
      <c r="P52" s="39">
        <f>O52*D52*6.86</f>
        <v>1415.2179999999998</v>
      </c>
      <c r="Q52" s="6">
        <f t="shared" si="26"/>
        <v>11698.887499999997</v>
      </c>
      <c r="R52" s="35">
        <f t="shared" si="24"/>
        <v>7087.2480000000005</v>
      </c>
      <c r="S52" s="49">
        <f t="shared" si="25"/>
        <v>29.530200000000004</v>
      </c>
      <c r="T52" s="71">
        <f t="shared" si="27"/>
        <v>5849.4437499999985</v>
      </c>
    </row>
    <row r="53" spans="1:20" ht="15">
      <c r="A53" s="68">
        <v>46</v>
      </c>
      <c r="B53" s="41" t="s">
        <v>72</v>
      </c>
      <c r="C53" s="36">
        <v>61.2</v>
      </c>
      <c r="D53" s="37">
        <v>6</v>
      </c>
      <c r="E53" s="48">
        <v>9.48</v>
      </c>
      <c r="F53" s="20">
        <f aca="true" t="shared" si="28" ref="F53:F104">C53*E53</f>
        <v>580.176</v>
      </c>
      <c r="G53" s="19">
        <v>95.49</v>
      </c>
      <c r="H53" s="33">
        <f>G53*C53</f>
        <v>5843.988</v>
      </c>
      <c r="I53" s="33"/>
      <c r="J53" s="33"/>
      <c r="K53" s="4">
        <v>248.96</v>
      </c>
      <c r="L53" s="34">
        <f>K53*D53*2.87</f>
        <v>4287.0912</v>
      </c>
      <c r="M53" s="5">
        <v>10.75</v>
      </c>
      <c r="N53" s="34">
        <f>M53*D53*3.19</f>
        <v>205.755</v>
      </c>
      <c r="O53" s="5">
        <v>41.26</v>
      </c>
      <c r="P53" s="39">
        <f>O53*D53*6.86</f>
        <v>1698.2616</v>
      </c>
      <c r="Q53" s="6">
        <f t="shared" si="26"/>
        <v>12615.271799999999</v>
      </c>
      <c r="R53" s="35">
        <f t="shared" si="24"/>
        <v>6962.112000000001</v>
      </c>
      <c r="S53" s="49">
        <f t="shared" si="25"/>
        <v>29.008800000000004</v>
      </c>
      <c r="T53" s="71">
        <f t="shared" si="27"/>
        <v>6307.635899999999</v>
      </c>
    </row>
    <row r="54" spans="1:20" ht="15">
      <c r="A54" s="68">
        <v>47</v>
      </c>
      <c r="B54" s="29" t="s">
        <v>73</v>
      </c>
      <c r="C54" s="3">
        <v>68.1</v>
      </c>
      <c r="D54" s="42">
        <v>5</v>
      </c>
      <c r="E54" s="22">
        <v>9.48</v>
      </c>
      <c r="F54" s="20">
        <f t="shared" si="28"/>
        <v>645.588</v>
      </c>
      <c r="G54" s="5"/>
      <c r="H54" s="5"/>
      <c r="I54" s="4"/>
      <c r="J54" s="5"/>
      <c r="K54" s="4"/>
      <c r="L54" s="5"/>
      <c r="M54" s="5">
        <v>10.75</v>
      </c>
      <c r="N54" s="5">
        <f aca="true" t="shared" si="29" ref="N54:N59">1.32*D54*M54</f>
        <v>70.95</v>
      </c>
      <c r="O54" s="5"/>
      <c r="P54" s="5"/>
      <c r="Q54" s="6">
        <f t="shared" si="26"/>
        <v>716.538</v>
      </c>
      <c r="R54" s="13">
        <f t="shared" si="24"/>
        <v>7747.056</v>
      </c>
      <c r="S54" s="13">
        <f t="shared" si="25"/>
        <v>32.2794</v>
      </c>
      <c r="T54" s="69">
        <f t="shared" si="27"/>
        <v>358.269</v>
      </c>
    </row>
    <row r="55" spans="1:20" ht="15">
      <c r="A55" s="68">
        <v>48</v>
      </c>
      <c r="B55" s="29" t="s">
        <v>75</v>
      </c>
      <c r="C55" s="3">
        <v>114</v>
      </c>
      <c r="D55" s="42">
        <v>11</v>
      </c>
      <c r="E55" s="22">
        <v>9.48</v>
      </c>
      <c r="F55" s="20">
        <f t="shared" si="28"/>
        <v>1080.72</v>
      </c>
      <c r="G55" s="5"/>
      <c r="H55" s="5"/>
      <c r="I55" s="4"/>
      <c r="J55" s="5"/>
      <c r="K55" s="4"/>
      <c r="L55" s="5"/>
      <c r="M55" s="5">
        <v>10.75</v>
      </c>
      <c r="N55" s="5">
        <f t="shared" si="29"/>
        <v>156.09</v>
      </c>
      <c r="O55" s="5"/>
      <c r="P55" s="5"/>
      <c r="Q55" s="6">
        <f t="shared" si="26"/>
        <v>1236.81</v>
      </c>
      <c r="R55" s="13">
        <f>F55*12</f>
        <v>12968.64</v>
      </c>
      <c r="S55" s="13">
        <f t="shared" si="25"/>
        <v>54.036</v>
      </c>
      <c r="T55" s="69">
        <f t="shared" si="27"/>
        <v>618.405</v>
      </c>
    </row>
    <row r="56" spans="1:20" ht="15">
      <c r="A56" s="68">
        <v>49</v>
      </c>
      <c r="B56" s="29" t="s">
        <v>77</v>
      </c>
      <c r="C56" s="3">
        <v>68.5</v>
      </c>
      <c r="D56" s="42">
        <v>1</v>
      </c>
      <c r="E56" s="22">
        <v>9.48</v>
      </c>
      <c r="F56" s="20">
        <f t="shared" si="28"/>
        <v>649.38</v>
      </c>
      <c r="G56" s="5"/>
      <c r="H56" s="5"/>
      <c r="I56" s="4"/>
      <c r="J56" s="5"/>
      <c r="K56" s="4"/>
      <c r="L56" s="5"/>
      <c r="M56" s="5">
        <v>10.75</v>
      </c>
      <c r="N56" s="5">
        <f t="shared" si="29"/>
        <v>14.190000000000001</v>
      </c>
      <c r="O56" s="5"/>
      <c r="P56" s="5"/>
      <c r="Q56" s="6">
        <f t="shared" si="26"/>
        <v>663.57</v>
      </c>
      <c r="R56" s="13">
        <f t="shared" si="24"/>
        <v>7792.5599999999995</v>
      </c>
      <c r="S56" s="13">
        <f t="shared" si="25"/>
        <v>32.469</v>
      </c>
      <c r="T56" s="69">
        <f t="shared" si="27"/>
        <v>331.785</v>
      </c>
    </row>
    <row r="57" spans="1:20" ht="15">
      <c r="A57" s="68">
        <v>50</v>
      </c>
      <c r="B57" s="29" t="s">
        <v>78</v>
      </c>
      <c r="C57" s="3">
        <v>67.4</v>
      </c>
      <c r="D57" s="42">
        <v>2</v>
      </c>
      <c r="E57" s="22">
        <v>9.48</v>
      </c>
      <c r="F57" s="20">
        <f t="shared" si="28"/>
        <v>638.9520000000001</v>
      </c>
      <c r="G57" s="5"/>
      <c r="H57" s="5"/>
      <c r="I57" s="4"/>
      <c r="J57" s="5"/>
      <c r="K57" s="4"/>
      <c r="L57" s="5"/>
      <c r="M57" s="5">
        <v>10.75</v>
      </c>
      <c r="N57" s="5">
        <f t="shared" si="29"/>
        <v>28.380000000000003</v>
      </c>
      <c r="O57" s="5"/>
      <c r="P57" s="5"/>
      <c r="Q57" s="6">
        <f t="shared" si="26"/>
        <v>667.3320000000001</v>
      </c>
      <c r="R57" s="49">
        <f t="shared" si="24"/>
        <v>7667.424000000001</v>
      </c>
      <c r="S57" s="13">
        <f t="shared" si="25"/>
        <v>31.94760000000001</v>
      </c>
      <c r="T57" s="69">
        <f t="shared" si="27"/>
        <v>333.66600000000005</v>
      </c>
    </row>
    <row r="58" spans="1:20" ht="15">
      <c r="A58" s="68">
        <v>51</v>
      </c>
      <c r="B58" s="29" t="s">
        <v>79</v>
      </c>
      <c r="C58" s="3">
        <v>353.5</v>
      </c>
      <c r="D58" s="42">
        <v>21</v>
      </c>
      <c r="E58" s="22">
        <v>29.15</v>
      </c>
      <c r="F58" s="20">
        <f t="shared" si="28"/>
        <v>10304.525</v>
      </c>
      <c r="G58" s="5"/>
      <c r="H58" s="5"/>
      <c r="I58" s="4"/>
      <c r="J58" s="5"/>
      <c r="K58" s="4"/>
      <c r="L58" s="5"/>
      <c r="M58" s="5">
        <v>10.75</v>
      </c>
      <c r="N58" s="5">
        <f t="shared" si="29"/>
        <v>297.99</v>
      </c>
      <c r="O58" s="5"/>
      <c r="P58" s="5"/>
      <c r="Q58" s="6">
        <f t="shared" si="26"/>
        <v>10602.515</v>
      </c>
      <c r="R58" s="49">
        <f t="shared" si="24"/>
        <v>123654.29999999999</v>
      </c>
      <c r="S58" s="13">
        <f t="shared" si="25"/>
        <v>515.22625</v>
      </c>
      <c r="T58" s="69">
        <f t="shared" si="27"/>
        <v>5301.2575</v>
      </c>
    </row>
    <row r="59" spans="1:20" ht="15">
      <c r="A59" s="68">
        <v>52</v>
      </c>
      <c r="B59" s="29" t="s">
        <v>74</v>
      </c>
      <c r="C59" s="3">
        <v>98.9</v>
      </c>
      <c r="D59" s="42">
        <v>5</v>
      </c>
      <c r="E59" s="22">
        <v>9.48</v>
      </c>
      <c r="F59" s="20">
        <f t="shared" si="28"/>
        <v>937.5720000000001</v>
      </c>
      <c r="G59" s="5"/>
      <c r="H59" s="5"/>
      <c r="I59" s="4"/>
      <c r="J59" s="5"/>
      <c r="K59" s="4"/>
      <c r="L59" s="5"/>
      <c r="M59" s="5">
        <v>10.75</v>
      </c>
      <c r="N59" s="5">
        <f t="shared" si="29"/>
        <v>70.95</v>
      </c>
      <c r="O59" s="5"/>
      <c r="P59" s="5"/>
      <c r="Q59" s="6">
        <f t="shared" si="26"/>
        <v>1008.5220000000002</v>
      </c>
      <c r="R59" s="13">
        <f t="shared" si="24"/>
        <v>11250.864000000001</v>
      </c>
      <c r="S59" s="13">
        <f t="shared" si="25"/>
        <v>46.878600000000006</v>
      </c>
      <c r="T59" s="69">
        <f t="shared" si="27"/>
        <v>504.2610000000001</v>
      </c>
    </row>
    <row r="60" spans="1:20" ht="15">
      <c r="A60" s="68">
        <v>53</v>
      </c>
      <c r="B60" s="29" t="s">
        <v>80</v>
      </c>
      <c r="C60" s="3">
        <v>158.5</v>
      </c>
      <c r="D60" s="4">
        <v>5</v>
      </c>
      <c r="E60" s="22">
        <v>9.48</v>
      </c>
      <c r="F60" s="20">
        <f t="shared" si="28"/>
        <v>1502.5800000000002</v>
      </c>
      <c r="G60" s="19">
        <v>95.49</v>
      </c>
      <c r="H60" s="5">
        <f aca="true" t="shared" si="30" ref="H60:H71">G60*C60</f>
        <v>15135.164999999999</v>
      </c>
      <c r="I60" s="4"/>
      <c r="J60" s="5"/>
      <c r="K60" s="4">
        <v>248.96</v>
      </c>
      <c r="L60" s="5">
        <f>K60*D60*2.87</f>
        <v>3572.576</v>
      </c>
      <c r="M60" s="5">
        <v>10.75</v>
      </c>
      <c r="N60" s="5">
        <f>3.99*M60*D60</f>
        <v>214.46250000000003</v>
      </c>
      <c r="O60" s="5">
        <v>41.26</v>
      </c>
      <c r="P60" s="5">
        <f>6.86*D60*O60</f>
        <v>1415.218</v>
      </c>
      <c r="Q60" s="6">
        <f t="shared" si="26"/>
        <v>21840.001500000002</v>
      </c>
      <c r="R60" s="13">
        <f t="shared" si="24"/>
        <v>18030.960000000003</v>
      </c>
      <c r="S60" s="13">
        <f t="shared" si="25"/>
        <v>75.129</v>
      </c>
      <c r="T60" s="69">
        <f t="shared" si="27"/>
        <v>10920.000750000001</v>
      </c>
    </row>
    <row r="61" spans="1:20" ht="15">
      <c r="A61" s="68">
        <v>54</v>
      </c>
      <c r="B61" s="29" t="s">
        <v>81</v>
      </c>
      <c r="C61" s="3">
        <v>111.8</v>
      </c>
      <c r="D61" s="4">
        <v>7</v>
      </c>
      <c r="E61" s="22">
        <v>9.48</v>
      </c>
      <c r="F61" s="20">
        <f t="shared" si="28"/>
        <v>1059.864</v>
      </c>
      <c r="G61" s="19">
        <v>95.49</v>
      </c>
      <c r="H61" s="5">
        <f t="shared" si="30"/>
        <v>10675.782</v>
      </c>
      <c r="I61" s="4"/>
      <c r="J61" s="5"/>
      <c r="K61" s="4">
        <v>248.96</v>
      </c>
      <c r="L61" s="5">
        <f aca="true" t="shared" si="31" ref="L61:L71">K61*D61*2.87</f>
        <v>5001.606400000001</v>
      </c>
      <c r="M61" s="5">
        <v>10.75</v>
      </c>
      <c r="N61" s="5">
        <f aca="true" t="shared" si="32" ref="N61:N71">3.99*M61*D61</f>
        <v>300.24750000000006</v>
      </c>
      <c r="O61" s="5"/>
      <c r="P61" s="5"/>
      <c r="Q61" s="6">
        <f t="shared" si="26"/>
        <v>17037.4999</v>
      </c>
      <c r="R61" s="13">
        <f t="shared" si="24"/>
        <v>12718.368</v>
      </c>
      <c r="S61" s="13">
        <f t="shared" si="25"/>
        <v>52.9932</v>
      </c>
      <c r="T61" s="69">
        <f t="shared" si="27"/>
        <v>8518.74995</v>
      </c>
    </row>
    <row r="62" spans="1:20" ht="15">
      <c r="A62" s="68">
        <v>55</v>
      </c>
      <c r="B62" s="29" t="s">
        <v>82</v>
      </c>
      <c r="C62" s="3">
        <v>97.2</v>
      </c>
      <c r="D62" s="4">
        <v>1</v>
      </c>
      <c r="E62" s="22">
        <v>9.48</v>
      </c>
      <c r="F62" s="20">
        <f t="shared" si="28"/>
        <v>921.456</v>
      </c>
      <c r="G62" s="19">
        <v>95.49</v>
      </c>
      <c r="H62" s="5">
        <f t="shared" si="30"/>
        <v>9281.628</v>
      </c>
      <c r="I62" s="4"/>
      <c r="J62" s="5"/>
      <c r="K62" s="4">
        <v>248.96</v>
      </c>
      <c r="L62" s="5">
        <f t="shared" si="31"/>
        <v>714.5152</v>
      </c>
      <c r="M62" s="5">
        <v>10.75</v>
      </c>
      <c r="N62" s="5">
        <f t="shared" si="32"/>
        <v>42.892500000000005</v>
      </c>
      <c r="O62" s="5"/>
      <c r="P62" s="5"/>
      <c r="Q62" s="6">
        <f t="shared" si="26"/>
        <v>10960.4917</v>
      </c>
      <c r="R62" s="13">
        <f t="shared" si="24"/>
        <v>11057.472</v>
      </c>
      <c r="S62" s="13">
        <f t="shared" si="25"/>
        <v>46.0728</v>
      </c>
      <c r="T62" s="69">
        <f t="shared" si="27"/>
        <v>5480.24585</v>
      </c>
    </row>
    <row r="63" spans="1:20" ht="15">
      <c r="A63" s="68">
        <v>56</v>
      </c>
      <c r="B63" s="29" t="s">
        <v>83</v>
      </c>
      <c r="C63" s="3">
        <v>118.8</v>
      </c>
      <c r="D63" s="4">
        <v>3</v>
      </c>
      <c r="E63" s="22">
        <v>9.48</v>
      </c>
      <c r="F63" s="20">
        <f t="shared" si="28"/>
        <v>1126.224</v>
      </c>
      <c r="G63" s="19">
        <v>95.49</v>
      </c>
      <c r="H63" s="5">
        <f t="shared" si="30"/>
        <v>11344.212</v>
      </c>
      <c r="I63" s="4"/>
      <c r="J63" s="5"/>
      <c r="K63" s="4">
        <v>248.96</v>
      </c>
      <c r="L63" s="5">
        <f t="shared" si="31"/>
        <v>2143.5456</v>
      </c>
      <c r="M63" s="5">
        <v>10.75</v>
      </c>
      <c r="N63" s="5">
        <f t="shared" si="32"/>
        <v>128.6775</v>
      </c>
      <c r="O63" s="5"/>
      <c r="P63" s="5"/>
      <c r="Q63" s="6">
        <f t="shared" si="26"/>
        <v>14742.659099999999</v>
      </c>
      <c r="R63" s="13">
        <f t="shared" si="24"/>
        <v>13514.687999999998</v>
      </c>
      <c r="S63" s="13">
        <f t="shared" si="25"/>
        <v>56.3112</v>
      </c>
      <c r="T63" s="69">
        <f t="shared" si="27"/>
        <v>7371.3295499999995</v>
      </c>
    </row>
    <row r="64" spans="1:20" ht="15">
      <c r="A64" s="68">
        <v>57</v>
      </c>
      <c r="B64" s="29" t="s">
        <v>84</v>
      </c>
      <c r="C64" s="3">
        <v>121.8</v>
      </c>
      <c r="D64" s="4">
        <v>3</v>
      </c>
      <c r="E64" s="22">
        <v>9.48</v>
      </c>
      <c r="F64" s="20">
        <f t="shared" si="28"/>
        <v>1154.664</v>
      </c>
      <c r="G64" s="19">
        <v>95.49</v>
      </c>
      <c r="H64" s="5">
        <f t="shared" si="30"/>
        <v>11630.681999999999</v>
      </c>
      <c r="I64" s="4"/>
      <c r="J64" s="5"/>
      <c r="K64" s="4">
        <v>248.96</v>
      </c>
      <c r="L64" s="5">
        <f t="shared" si="31"/>
        <v>2143.5456</v>
      </c>
      <c r="M64" s="5">
        <v>10.75</v>
      </c>
      <c r="N64" s="5">
        <f t="shared" si="32"/>
        <v>128.6775</v>
      </c>
      <c r="O64" s="5"/>
      <c r="P64" s="5"/>
      <c r="Q64" s="6">
        <f t="shared" si="26"/>
        <v>15057.569099999999</v>
      </c>
      <c r="R64" s="13">
        <f t="shared" si="24"/>
        <v>13855.968</v>
      </c>
      <c r="S64" s="13">
        <f t="shared" si="25"/>
        <v>57.733200000000004</v>
      </c>
      <c r="T64" s="69">
        <f t="shared" si="27"/>
        <v>7528.784549999999</v>
      </c>
    </row>
    <row r="65" spans="1:20" ht="15">
      <c r="A65" s="68">
        <v>58</v>
      </c>
      <c r="B65" s="29" t="s">
        <v>85</v>
      </c>
      <c r="C65" s="3">
        <v>118.5</v>
      </c>
      <c r="D65" s="4">
        <v>5</v>
      </c>
      <c r="E65" s="22">
        <v>9.48</v>
      </c>
      <c r="F65" s="20">
        <f t="shared" si="28"/>
        <v>1123.38</v>
      </c>
      <c r="G65" s="19">
        <v>95.49</v>
      </c>
      <c r="H65" s="5">
        <f t="shared" si="30"/>
        <v>11315.564999999999</v>
      </c>
      <c r="I65" s="4"/>
      <c r="J65" s="5"/>
      <c r="K65" s="4">
        <v>248.96</v>
      </c>
      <c r="L65" s="5">
        <f t="shared" si="31"/>
        <v>3572.576</v>
      </c>
      <c r="M65" s="5">
        <v>10.75</v>
      </c>
      <c r="N65" s="5">
        <f t="shared" si="32"/>
        <v>214.46250000000003</v>
      </c>
      <c r="O65" s="5"/>
      <c r="P65" s="5"/>
      <c r="Q65" s="6">
        <f t="shared" si="26"/>
        <v>16225.9835</v>
      </c>
      <c r="R65" s="13">
        <f t="shared" si="24"/>
        <v>13480.560000000001</v>
      </c>
      <c r="S65" s="13">
        <f t="shared" si="25"/>
        <v>56.16900000000001</v>
      </c>
      <c r="T65" s="69">
        <f t="shared" si="27"/>
        <v>8112.99175</v>
      </c>
    </row>
    <row r="66" spans="1:20" ht="15">
      <c r="A66" s="68">
        <v>59</v>
      </c>
      <c r="B66" s="29" t="s">
        <v>86</v>
      </c>
      <c r="C66" s="3">
        <v>115.5</v>
      </c>
      <c r="D66" s="4">
        <v>1</v>
      </c>
      <c r="E66" s="22">
        <v>9.48</v>
      </c>
      <c r="F66" s="20">
        <f t="shared" si="28"/>
        <v>1094.94</v>
      </c>
      <c r="G66" s="19">
        <v>95.49</v>
      </c>
      <c r="H66" s="5">
        <f t="shared" si="30"/>
        <v>11029.095</v>
      </c>
      <c r="I66" s="4"/>
      <c r="J66" s="5"/>
      <c r="K66" s="4">
        <v>248.96</v>
      </c>
      <c r="L66" s="5">
        <f t="shared" si="31"/>
        <v>714.5152</v>
      </c>
      <c r="M66" s="5">
        <v>10.75</v>
      </c>
      <c r="N66" s="5">
        <f t="shared" si="32"/>
        <v>42.892500000000005</v>
      </c>
      <c r="O66" s="5"/>
      <c r="P66" s="5"/>
      <c r="Q66" s="6">
        <f t="shared" si="26"/>
        <v>12881.4427</v>
      </c>
      <c r="R66" s="13">
        <f t="shared" si="24"/>
        <v>13139.28</v>
      </c>
      <c r="S66" s="13">
        <f t="shared" si="25"/>
        <v>54.74700000000001</v>
      </c>
      <c r="T66" s="69">
        <f t="shared" si="27"/>
        <v>6440.72135</v>
      </c>
    </row>
    <row r="67" spans="1:20" ht="15">
      <c r="A67" s="68">
        <v>60</v>
      </c>
      <c r="B67" s="29" t="s">
        <v>87</v>
      </c>
      <c r="C67" s="3">
        <v>104.8</v>
      </c>
      <c r="D67" s="4">
        <v>6</v>
      </c>
      <c r="E67" s="22">
        <v>9.48</v>
      </c>
      <c r="F67" s="20">
        <f t="shared" si="28"/>
        <v>993.504</v>
      </c>
      <c r="G67" s="19">
        <v>95.49</v>
      </c>
      <c r="H67" s="5">
        <f t="shared" si="30"/>
        <v>10007.351999999999</v>
      </c>
      <c r="I67" s="4"/>
      <c r="J67" s="5"/>
      <c r="K67" s="4">
        <v>248.96</v>
      </c>
      <c r="L67" s="5">
        <f t="shared" si="31"/>
        <v>4287.0912</v>
      </c>
      <c r="M67" s="5">
        <v>10.75</v>
      </c>
      <c r="N67" s="5">
        <f t="shared" si="32"/>
        <v>257.355</v>
      </c>
      <c r="O67" s="5"/>
      <c r="P67" s="5"/>
      <c r="Q67" s="6">
        <f t="shared" si="26"/>
        <v>15545.302199999998</v>
      </c>
      <c r="R67" s="13">
        <f t="shared" si="24"/>
        <v>11922.048</v>
      </c>
      <c r="S67" s="13">
        <f t="shared" si="25"/>
        <v>49.675200000000004</v>
      </c>
      <c r="T67" s="69">
        <f t="shared" si="27"/>
        <v>7772.651099999999</v>
      </c>
    </row>
    <row r="68" spans="1:20" ht="15">
      <c r="A68" s="68">
        <v>61</v>
      </c>
      <c r="B68" s="29" t="s">
        <v>88</v>
      </c>
      <c r="C68" s="3">
        <v>143.1</v>
      </c>
      <c r="D68" s="4">
        <v>8</v>
      </c>
      <c r="E68" s="22">
        <v>9.48</v>
      </c>
      <c r="F68" s="20">
        <f t="shared" si="28"/>
        <v>1356.588</v>
      </c>
      <c r="G68" s="19">
        <v>95.49</v>
      </c>
      <c r="H68" s="5">
        <f t="shared" si="30"/>
        <v>13664.618999999999</v>
      </c>
      <c r="I68" s="4"/>
      <c r="J68" s="5"/>
      <c r="K68" s="4">
        <v>248.96</v>
      </c>
      <c r="L68" s="5">
        <f t="shared" si="31"/>
        <v>5716.1216</v>
      </c>
      <c r="M68" s="5">
        <v>10.75</v>
      </c>
      <c r="N68" s="5">
        <f t="shared" si="32"/>
        <v>343.14000000000004</v>
      </c>
      <c r="O68" s="5">
        <v>41.26</v>
      </c>
      <c r="P68" s="5">
        <f>6.86*D68*O68</f>
        <v>2264.3488</v>
      </c>
      <c r="Q68" s="6">
        <f t="shared" si="26"/>
        <v>23344.8174</v>
      </c>
      <c r="R68" s="13">
        <f t="shared" si="24"/>
        <v>16279.056</v>
      </c>
      <c r="S68" s="13">
        <f t="shared" si="25"/>
        <v>67.8294</v>
      </c>
      <c r="T68" s="69">
        <f t="shared" si="27"/>
        <v>11672.4087</v>
      </c>
    </row>
    <row r="69" spans="1:20" ht="15">
      <c r="A69" s="68">
        <v>62</v>
      </c>
      <c r="B69" s="30" t="s">
        <v>89</v>
      </c>
      <c r="C69" s="14">
        <v>151.1</v>
      </c>
      <c r="D69" s="15">
        <v>5</v>
      </c>
      <c r="E69" s="22">
        <v>9.48</v>
      </c>
      <c r="F69" s="20">
        <f>C69*E69</f>
        <v>1432.428</v>
      </c>
      <c r="G69" s="19">
        <v>95.49</v>
      </c>
      <c r="H69" s="16">
        <f t="shared" si="30"/>
        <v>14428.538999999999</v>
      </c>
      <c r="I69" s="15"/>
      <c r="J69" s="16"/>
      <c r="K69" s="4">
        <v>248.96</v>
      </c>
      <c r="L69" s="5">
        <f t="shared" si="31"/>
        <v>3572.576</v>
      </c>
      <c r="M69" s="5">
        <v>10.75</v>
      </c>
      <c r="N69" s="5">
        <f t="shared" si="32"/>
        <v>214.46250000000003</v>
      </c>
      <c r="O69" s="5">
        <v>41.26</v>
      </c>
      <c r="P69" s="5">
        <f>6.86*D69*O69</f>
        <v>1415.218</v>
      </c>
      <c r="Q69" s="6">
        <f t="shared" si="26"/>
        <v>21063.2235</v>
      </c>
      <c r="R69" s="50">
        <f t="shared" si="24"/>
        <v>17189.136000000002</v>
      </c>
      <c r="S69" s="13">
        <f t="shared" si="25"/>
        <v>71.62140000000001</v>
      </c>
      <c r="T69" s="69">
        <f t="shared" si="27"/>
        <v>10531.61175</v>
      </c>
    </row>
    <row r="70" spans="1:20" ht="15">
      <c r="A70" s="68">
        <v>63</v>
      </c>
      <c r="B70" s="29" t="s">
        <v>90</v>
      </c>
      <c r="C70" s="3">
        <v>140.4</v>
      </c>
      <c r="D70" s="4">
        <v>5</v>
      </c>
      <c r="E70" s="22">
        <v>9.48</v>
      </c>
      <c r="F70" s="20">
        <f t="shared" si="28"/>
        <v>1330.9920000000002</v>
      </c>
      <c r="G70" s="19">
        <v>95.49</v>
      </c>
      <c r="H70" s="5">
        <f t="shared" si="30"/>
        <v>13406.796</v>
      </c>
      <c r="I70" s="4"/>
      <c r="J70" s="5"/>
      <c r="K70" s="4">
        <v>248.96</v>
      </c>
      <c r="L70" s="5">
        <f t="shared" si="31"/>
        <v>3572.576</v>
      </c>
      <c r="M70" s="5">
        <v>10.75</v>
      </c>
      <c r="N70" s="5">
        <f t="shared" si="32"/>
        <v>214.46250000000003</v>
      </c>
      <c r="O70" s="5">
        <v>41.26</v>
      </c>
      <c r="P70" s="5">
        <f>6.86*D70*O70</f>
        <v>1415.218</v>
      </c>
      <c r="Q70" s="6">
        <f t="shared" si="26"/>
        <v>19940.044500000004</v>
      </c>
      <c r="R70" s="49">
        <f t="shared" si="24"/>
        <v>15971.904000000002</v>
      </c>
      <c r="S70" s="13">
        <f>F70*5%</f>
        <v>66.54960000000001</v>
      </c>
      <c r="T70" s="69">
        <f t="shared" si="27"/>
        <v>9970.022250000002</v>
      </c>
    </row>
    <row r="71" spans="1:20" ht="15">
      <c r="A71" s="68">
        <v>64</v>
      </c>
      <c r="B71" s="29" t="s">
        <v>91</v>
      </c>
      <c r="C71" s="3">
        <v>134.9</v>
      </c>
      <c r="D71" s="4">
        <v>3</v>
      </c>
      <c r="E71" s="22">
        <v>9.48</v>
      </c>
      <c r="F71" s="20">
        <f t="shared" si="28"/>
        <v>1278.852</v>
      </c>
      <c r="G71" s="19">
        <v>95.49</v>
      </c>
      <c r="H71" s="5">
        <f t="shared" si="30"/>
        <v>12881.601</v>
      </c>
      <c r="I71" s="4"/>
      <c r="J71" s="5"/>
      <c r="K71" s="4">
        <v>248.96</v>
      </c>
      <c r="L71" s="5">
        <f t="shared" si="31"/>
        <v>2143.5456</v>
      </c>
      <c r="M71" s="5">
        <v>10.75</v>
      </c>
      <c r="N71" s="5">
        <f t="shared" si="32"/>
        <v>128.6775</v>
      </c>
      <c r="O71" s="5"/>
      <c r="P71" s="5"/>
      <c r="Q71" s="6">
        <f t="shared" si="26"/>
        <v>16432.6761</v>
      </c>
      <c r="R71" s="49">
        <f t="shared" si="24"/>
        <v>15346.224000000002</v>
      </c>
      <c r="S71" s="13">
        <f t="shared" si="25"/>
        <v>63.942600000000006</v>
      </c>
      <c r="T71" s="69">
        <f t="shared" si="27"/>
        <v>8216.33805</v>
      </c>
    </row>
    <row r="72" spans="1:20" ht="15">
      <c r="A72" s="68">
        <v>65</v>
      </c>
      <c r="B72" s="41" t="s">
        <v>92</v>
      </c>
      <c r="C72" s="36">
        <v>116.6</v>
      </c>
      <c r="D72" s="42">
        <v>3</v>
      </c>
      <c r="E72" s="38">
        <v>9.48</v>
      </c>
      <c r="F72" s="20">
        <f t="shared" si="28"/>
        <v>1105.368</v>
      </c>
      <c r="G72" s="19"/>
      <c r="H72" s="33"/>
      <c r="I72" s="33"/>
      <c r="J72" s="33"/>
      <c r="K72" s="33"/>
      <c r="L72" s="33"/>
      <c r="M72" s="5">
        <v>10.75</v>
      </c>
      <c r="N72" s="34">
        <f>M72*D72*1.32</f>
        <v>42.57</v>
      </c>
      <c r="O72" s="39"/>
      <c r="P72" s="39"/>
      <c r="Q72" s="6">
        <f t="shared" si="26"/>
        <v>1147.9379999999999</v>
      </c>
      <c r="R72" s="35">
        <f t="shared" si="24"/>
        <v>13264.416</v>
      </c>
      <c r="S72" s="13">
        <f t="shared" si="25"/>
        <v>55.2684</v>
      </c>
      <c r="T72" s="69">
        <f t="shared" si="27"/>
        <v>573.9689999999999</v>
      </c>
    </row>
    <row r="73" spans="1:20" ht="15">
      <c r="A73" s="68">
        <v>66</v>
      </c>
      <c r="B73" s="41" t="s">
        <v>93</v>
      </c>
      <c r="C73" s="36">
        <v>105.8</v>
      </c>
      <c r="D73" s="42">
        <v>4</v>
      </c>
      <c r="E73" s="38">
        <v>9.48</v>
      </c>
      <c r="F73" s="20">
        <f t="shared" si="28"/>
        <v>1002.984</v>
      </c>
      <c r="G73" s="19"/>
      <c r="H73" s="33"/>
      <c r="I73" s="33"/>
      <c r="J73" s="33"/>
      <c r="K73" s="33"/>
      <c r="L73" s="33"/>
      <c r="M73" s="5">
        <v>10.75</v>
      </c>
      <c r="N73" s="34">
        <f>M73*D73*1.32</f>
        <v>56.760000000000005</v>
      </c>
      <c r="O73" s="39"/>
      <c r="P73" s="39"/>
      <c r="Q73" s="6">
        <f t="shared" si="26"/>
        <v>1059.7440000000001</v>
      </c>
      <c r="R73" s="35">
        <f t="shared" si="24"/>
        <v>12035.808</v>
      </c>
      <c r="S73" s="13">
        <f t="shared" si="25"/>
        <v>50.14920000000001</v>
      </c>
      <c r="T73" s="69">
        <f t="shared" si="27"/>
        <v>529.8720000000001</v>
      </c>
    </row>
    <row r="74" spans="1:20" ht="15">
      <c r="A74" s="68">
        <v>67</v>
      </c>
      <c r="B74" s="29" t="s">
        <v>76</v>
      </c>
      <c r="C74" s="3">
        <v>102.7</v>
      </c>
      <c r="D74" s="42">
        <v>6</v>
      </c>
      <c r="E74" s="22">
        <v>9.48</v>
      </c>
      <c r="F74" s="20">
        <f t="shared" si="28"/>
        <v>973.5960000000001</v>
      </c>
      <c r="G74" s="5"/>
      <c r="H74" s="5"/>
      <c r="I74" s="4"/>
      <c r="J74" s="4"/>
      <c r="K74" s="4"/>
      <c r="L74" s="5"/>
      <c r="M74" s="5"/>
      <c r="N74" s="5"/>
      <c r="O74" s="5"/>
      <c r="P74" s="5"/>
      <c r="Q74" s="6">
        <f t="shared" si="26"/>
        <v>973.5960000000001</v>
      </c>
      <c r="R74" s="13">
        <f t="shared" si="24"/>
        <v>11683.152000000002</v>
      </c>
      <c r="S74" s="13">
        <f t="shared" si="25"/>
        <v>48.67980000000001</v>
      </c>
      <c r="T74" s="69">
        <f t="shared" si="27"/>
        <v>486.79800000000006</v>
      </c>
    </row>
    <row r="75" spans="1:20" ht="15">
      <c r="A75" s="68">
        <v>68</v>
      </c>
      <c r="B75" s="41" t="s">
        <v>94</v>
      </c>
      <c r="C75" s="36">
        <v>123.6</v>
      </c>
      <c r="D75" s="42">
        <v>7</v>
      </c>
      <c r="E75" s="38">
        <v>9.48</v>
      </c>
      <c r="F75" s="20">
        <f t="shared" si="28"/>
        <v>1171.728</v>
      </c>
      <c r="G75" s="19">
        <v>95.49</v>
      </c>
      <c r="H75" s="33">
        <f>G75*C75</f>
        <v>11802.563999999998</v>
      </c>
      <c r="I75" s="33"/>
      <c r="J75" s="33"/>
      <c r="K75" s="33">
        <v>248.96</v>
      </c>
      <c r="L75" s="33">
        <f>K75*D75*2.87</f>
        <v>5001.606400000001</v>
      </c>
      <c r="M75" s="5">
        <v>10.75</v>
      </c>
      <c r="N75" s="34">
        <f>M75*D75*3.99</f>
        <v>300.2475</v>
      </c>
      <c r="O75" s="39">
        <v>41.26</v>
      </c>
      <c r="P75" s="39">
        <f>O75*D75*6.86</f>
        <v>1981.3052</v>
      </c>
      <c r="Q75" s="6">
        <f t="shared" si="26"/>
        <v>20257.4511</v>
      </c>
      <c r="R75" s="35">
        <f t="shared" si="24"/>
        <v>14060.736</v>
      </c>
      <c r="S75" s="13">
        <f t="shared" si="25"/>
        <v>58.586400000000005</v>
      </c>
      <c r="T75" s="69">
        <f t="shared" si="27"/>
        <v>10128.72555</v>
      </c>
    </row>
    <row r="76" spans="1:20" ht="15">
      <c r="A76" s="68">
        <v>69</v>
      </c>
      <c r="B76" s="41" t="s">
        <v>95</v>
      </c>
      <c r="C76" s="36">
        <v>148.3</v>
      </c>
      <c r="D76" s="42">
        <v>8</v>
      </c>
      <c r="E76" s="38">
        <v>9.48</v>
      </c>
      <c r="F76" s="20">
        <f t="shared" si="28"/>
        <v>1405.8840000000002</v>
      </c>
      <c r="G76" s="19">
        <v>95.49</v>
      </c>
      <c r="H76" s="33">
        <f>G76*C76</f>
        <v>14161.167</v>
      </c>
      <c r="I76" s="33"/>
      <c r="J76" s="33"/>
      <c r="K76" s="33">
        <v>248.96</v>
      </c>
      <c r="L76" s="33">
        <f>K76*D76*2.87</f>
        <v>5716.1216</v>
      </c>
      <c r="M76" s="5">
        <v>10.75</v>
      </c>
      <c r="N76" s="34">
        <f>M76*D76*3.99</f>
        <v>343.14000000000004</v>
      </c>
      <c r="O76" s="39">
        <v>41.26</v>
      </c>
      <c r="P76" s="39">
        <f>O76*D76*6.86</f>
        <v>2264.3488</v>
      </c>
      <c r="Q76" s="6">
        <f t="shared" si="26"/>
        <v>23890.661399999997</v>
      </c>
      <c r="R76" s="35">
        <f t="shared" si="24"/>
        <v>16870.608000000004</v>
      </c>
      <c r="S76" s="13">
        <f t="shared" si="25"/>
        <v>70.29420000000002</v>
      </c>
      <c r="T76" s="69">
        <f t="shared" si="27"/>
        <v>11945.330699999999</v>
      </c>
    </row>
    <row r="77" spans="1:20" ht="15">
      <c r="A77" s="68">
        <v>70</v>
      </c>
      <c r="B77" s="29" t="s">
        <v>96</v>
      </c>
      <c r="C77" s="3">
        <v>136</v>
      </c>
      <c r="D77" s="4">
        <v>4</v>
      </c>
      <c r="E77" s="22">
        <v>9.48</v>
      </c>
      <c r="F77" s="20">
        <f t="shared" si="28"/>
        <v>1289.28</v>
      </c>
      <c r="G77" s="5"/>
      <c r="H77" s="5"/>
      <c r="I77" s="4"/>
      <c r="J77" s="5"/>
      <c r="K77" s="4"/>
      <c r="L77" s="5"/>
      <c r="M77" s="5">
        <v>10.75</v>
      </c>
      <c r="N77" s="5">
        <f>1.32*D77*M77</f>
        <v>56.760000000000005</v>
      </c>
      <c r="O77" s="5"/>
      <c r="P77" s="5"/>
      <c r="Q77" s="6">
        <f t="shared" si="26"/>
        <v>1346.04</v>
      </c>
      <c r="R77" s="49">
        <f t="shared" si="24"/>
        <v>15471.36</v>
      </c>
      <c r="S77" s="13">
        <f t="shared" si="25"/>
        <v>64.464</v>
      </c>
      <c r="T77" s="69">
        <f t="shared" si="27"/>
        <v>673.02</v>
      </c>
    </row>
    <row r="78" spans="1:20" ht="15">
      <c r="A78" s="68">
        <v>71</v>
      </c>
      <c r="B78" s="29" t="s">
        <v>97</v>
      </c>
      <c r="C78" s="3">
        <v>135.5</v>
      </c>
      <c r="D78" s="4">
        <v>6</v>
      </c>
      <c r="E78" s="22">
        <v>9.48</v>
      </c>
      <c r="F78" s="20">
        <f t="shared" si="28"/>
        <v>1284.54</v>
      </c>
      <c r="G78" s="5"/>
      <c r="H78" s="5"/>
      <c r="I78" s="4"/>
      <c r="J78" s="5"/>
      <c r="K78" s="4"/>
      <c r="L78" s="5"/>
      <c r="M78" s="5">
        <v>10.75</v>
      </c>
      <c r="N78" s="5">
        <f>1.32*D78*M78</f>
        <v>85.14</v>
      </c>
      <c r="O78" s="5"/>
      <c r="P78" s="5"/>
      <c r="Q78" s="6">
        <f t="shared" si="26"/>
        <v>1369.68</v>
      </c>
      <c r="R78" s="49">
        <f t="shared" si="24"/>
        <v>15414.48</v>
      </c>
      <c r="S78" s="13">
        <f t="shared" si="25"/>
        <v>64.227</v>
      </c>
      <c r="T78" s="69">
        <f t="shared" si="27"/>
        <v>684.84</v>
      </c>
    </row>
    <row r="79" spans="1:20" ht="15">
      <c r="A79" s="68">
        <v>72</v>
      </c>
      <c r="B79" s="29" t="s">
        <v>98</v>
      </c>
      <c r="C79" s="3">
        <v>66.6</v>
      </c>
      <c r="D79" s="4">
        <v>5</v>
      </c>
      <c r="E79" s="22">
        <v>9.48</v>
      </c>
      <c r="F79" s="20">
        <f t="shared" si="28"/>
        <v>631.3679999999999</v>
      </c>
      <c r="G79" s="5"/>
      <c r="H79" s="5"/>
      <c r="I79" s="4"/>
      <c r="J79" s="5"/>
      <c r="K79" s="4"/>
      <c r="L79" s="5"/>
      <c r="M79" s="5">
        <v>10.75</v>
      </c>
      <c r="N79" s="5">
        <f>1.32*D79*M79</f>
        <v>70.95</v>
      </c>
      <c r="O79" s="5"/>
      <c r="P79" s="5"/>
      <c r="Q79" s="6">
        <f t="shared" si="26"/>
        <v>702.318</v>
      </c>
      <c r="R79" s="49">
        <f t="shared" si="24"/>
        <v>7576.415999999999</v>
      </c>
      <c r="S79" s="13">
        <f t="shared" si="25"/>
        <v>31.568399999999997</v>
      </c>
      <c r="T79" s="69">
        <f t="shared" si="27"/>
        <v>351.159</v>
      </c>
    </row>
    <row r="80" spans="1:20" ht="15">
      <c r="A80" s="68">
        <v>73</v>
      </c>
      <c r="B80" s="29" t="s">
        <v>99</v>
      </c>
      <c r="C80" s="3">
        <v>98.8</v>
      </c>
      <c r="D80" s="4">
        <v>2</v>
      </c>
      <c r="E80" s="22">
        <v>9.48</v>
      </c>
      <c r="F80" s="20">
        <f t="shared" si="28"/>
        <v>936.624</v>
      </c>
      <c r="G80" s="5"/>
      <c r="H80" s="5"/>
      <c r="I80" s="4"/>
      <c r="J80" s="5"/>
      <c r="K80" s="4"/>
      <c r="L80" s="5"/>
      <c r="M80" s="5">
        <v>10.75</v>
      </c>
      <c r="N80" s="5">
        <f>4.14*D80*M80</f>
        <v>89.00999999999999</v>
      </c>
      <c r="O80" s="39">
        <v>41.26</v>
      </c>
      <c r="P80" s="5">
        <f>4.14*O80*D80</f>
        <v>341.6328</v>
      </c>
      <c r="Q80" s="6">
        <f t="shared" si="26"/>
        <v>1367.2667999999999</v>
      </c>
      <c r="R80" s="49">
        <f t="shared" si="24"/>
        <v>11239.488000000001</v>
      </c>
      <c r="S80" s="13">
        <f t="shared" si="25"/>
        <v>46.8312</v>
      </c>
      <c r="T80" s="69">
        <f t="shared" si="27"/>
        <v>683.6333999999999</v>
      </c>
    </row>
    <row r="81" spans="1:20" ht="15">
      <c r="A81" s="68">
        <v>74</v>
      </c>
      <c r="B81" s="29" t="s">
        <v>100</v>
      </c>
      <c r="C81" s="3">
        <v>1496.3</v>
      </c>
      <c r="D81" s="42">
        <v>59</v>
      </c>
      <c r="E81" s="22">
        <v>9.48</v>
      </c>
      <c r="F81" s="20">
        <f t="shared" si="28"/>
        <v>14184.924</v>
      </c>
      <c r="G81" s="19">
        <v>95.49</v>
      </c>
      <c r="H81" s="5">
        <f aca="true" t="shared" si="33" ref="H81:H88">G81*C81</f>
        <v>142881.68699999998</v>
      </c>
      <c r="I81" s="4"/>
      <c r="J81" s="5"/>
      <c r="K81" s="33">
        <v>248.96</v>
      </c>
      <c r="L81" s="33">
        <f aca="true" t="shared" si="34" ref="L81:L88">K81*D81*2.87</f>
        <v>42156.3968</v>
      </c>
      <c r="M81" s="5">
        <v>10.75</v>
      </c>
      <c r="N81" s="5">
        <f>3.99*M81*D81</f>
        <v>2530.6575000000003</v>
      </c>
      <c r="O81" s="39">
        <v>41.26</v>
      </c>
      <c r="P81" s="39">
        <f>O81*D81*6.86</f>
        <v>16699.572399999997</v>
      </c>
      <c r="Q81" s="6">
        <f aca="true" t="shared" si="35" ref="Q81:Q92">F81+H81+J81+L81+N81+P81</f>
        <v>218453.23769999997</v>
      </c>
      <c r="R81" s="49">
        <f aca="true" t="shared" si="36" ref="R81:R93">F81*12</f>
        <v>170219.08800000002</v>
      </c>
      <c r="S81" s="13">
        <f aca="true" t="shared" si="37" ref="S81:S92">F81*5%</f>
        <v>709.2462</v>
      </c>
      <c r="T81" s="69">
        <f aca="true" t="shared" si="38" ref="T81:T92">Q81*50%</f>
        <v>109226.61884999998</v>
      </c>
    </row>
    <row r="82" spans="1:20" ht="15">
      <c r="A82" s="68">
        <v>75</v>
      </c>
      <c r="B82" s="29" t="s">
        <v>101</v>
      </c>
      <c r="C82" s="3">
        <v>97.3</v>
      </c>
      <c r="D82" s="42">
        <v>1</v>
      </c>
      <c r="E82" s="22">
        <v>9.48</v>
      </c>
      <c r="F82" s="20">
        <f t="shared" si="28"/>
        <v>922.404</v>
      </c>
      <c r="G82" s="19">
        <v>95.49</v>
      </c>
      <c r="H82" s="5">
        <f t="shared" si="33"/>
        <v>9291.177</v>
      </c>
      <c r="I82" s="4"/>
      <c r="J82" s="5"/>
      <c r="K82" s="33">
        <v>248.96</v>
      </c>
      <c r="L82" s="5">
        <f t="shared" si="34"/>
        <v>714.5152</v>
      </c>
      <c r="M82" s="5">
        <v>10.75</v>
      </c>
      <c r="N82" s="5">
        <f>3.99*M82*D82</f>
        <v>42.892500000000005</v>
      </c>
      <c r="O82" s="39">
        <v>41.26</v>
      </c>
      <c r="P82" s="39">
        <f>O82*D82*6.86</f>
        <v>283.0436</v>
      </c>
      <c r="Q82" s="6">
        <f t="shared" si="35"/>
        <v>11254.0323</v>
      </c>
      <c r="R82" s="49">
        <f t="shared" si="36"/>
        <v>11068.848</v>
      </c>
      <c r="S82" s="13">
        <f t="shared" si="37"/>
        <v>46.120200000000004</v>
      </c>
      <c r="T82" s="69">
        <f t="shared" si="38"/>
        <v>5627.01615</v>
      </c>
    </row>
    <row r="83" spans="1:20" ht="15">
      <c r="A83" s="68">
        <v>76</v>
      </c>
      <c r="B83" s="29" t="s">
        <v>128</v>
      </c>
      <c r="C83" s="3">
        <v>105.2</v>
      </c>
      <c r="D83" s="42">
        <v>2</v>
      </c>
      <c r="E83" s="22">
        <v>9.48</v>
      </c>
      <c r="F83" s="20">
        <f t="shared" si="28"/>
        <v>997.296</v>
      </c>
      <c r="G83" s="19"/>
      <c r="H83" s="5"/>
      <c r="I83" s="4"/>
      <c r="J83" s="5"/>
      <c r="K83" s="33"/>
      <c r="L83" s="5"/>
      <c r="M83" s="5">
        <v>10.75</v>
      </c>
      <c r="N83" s="5">
        <f>1.32*D83*M83</f>
        <v>28.380000000000003</v>
      </c>
      <c r="O83" s="39"/>
      <c r="P83" s="39"/>
      <c r="Q83" s="6">
        <f t="shared" si="35"/>
        <v>1025.6760000000002</v>
      </c>
      <c r="R83" s="13">
        <f t="shared" si="36"/>
        <v>11967.552</v>
      </c>
      <c r="S83" s="13">
        <f t="shared" si="37"/>
        <v>49.8648</v>
      </c>
      <c r="T83" s="69">
        <f>Q83*50%</f>
        <v>512.8380000000001</v>
      </c>
    </row>
    <row r="84" spans="1:20" ht="15">
      <c r="A84" s="68">
        <v>77</v>
      </c>
      <c r="B84" s="29" t="s">
        <v>129</v>
      </c>
      <c r="C84" s="3">
        <v>146.7</v>
      </c>
      <c r="D84" s="42">
        <v>3</v>
      </c>
      <c r="E84" s="22">
        <v>9.48</v>
      </c>
      <c r="F84" s="20">
        <f t="shared" si="28"/>
        <v>1390.716</v>
      </c>
      <c r="G84" s="19"/>
      <c r="H84" s="5"/>
      <c r="I84" s="4"/>
      <c r="J84" s="5"/>
      <c r="K84" s="33"/>
      <c r="L84" s="5"/>
      <c r="M84" s="5">
        <v>10.75</v>
      </c>
      <c r="N84" s="5">
        <f>1.32*D84*M84</f>
        <v>42.57</v>
      </c>
      <c r="O84" s="39"/>
      <c r="P84" s="39"/>
      <c r="Q84" s="6">
        <f t="shared" si="35"/>
        <v>1433.2859999999998</v>
      </c>
      <c r="R84" s="13">
        <f t="shared" si="36"/>
        <v>16688.591999999997</v>
      </c>
      <c r="S84" s="13">
        <f t="shared" si="37"/>
        <v>69.5358</v>
      </c>
      <c r="T84" s="69">
        <f t="shared" si="38"/>
        <v>716.6429999999999</v>
      </c>
    </row>
    <row r="85" spans="1:20" ht="15">
      <c r="A85" s="68">
        <v>78</v>
      </c>
      <c r="B85" s="29" t="s">
        <v>132</v>
      </c>
      <c r="C85" s="3">
        <v>1487</v>
      </c>
      <c r="D85" s="42">
        <v>120</v>
      </c>
      <c r="E85" s="22">
        <v>37.32</v>
      </c>
      <c r="F85" s="20">
        <f t="shared" si="28"/>
        <v>55494.840000000004</v>
      </c>
      <c r="G85" s="19">
        <v>95.49</v>
      </c>
      <c r="H85" s="5">
        <f>G85*C85</f>
        <v>141993.63</v>
      </c>
      <c r="I85" s="4">
        <v>331.32</v>
      </c>
      <c r="J85" s="5">
        <f>D85*I85*2.87</f>
        <v>114106.60800000001</v>
      </c>
      <c r="K85" s="33"/>
      <c r="L85" s="5"/>
      <c r="M85" s="5">
        <v>10.75</v>
      </c>
      <c r="N85" s="5">
        <f>3.99*M85*D85</f>
        <v>5147.1</v>
      </c>
      <c r="O85" s="39">
        <v>41.26</v>
      </c>
      <c r="P85" s="39">
        <f>O85*D85*6.86</f>
        <v>33965.232</v>
      </c>
      <c r="Q85" s="6">
        <f t="shared" si="35"/>
        <v>350707.41</v>
      </c>
      <c r="R85" s="13">
        <f t="shared" si="36"/>
        <v>665938.0800000001</v>
      </c>
      <c r="S85" s="13">
        <f t="shared" si="37"/>
        <v>2774.742</v>
      </c>
      <c r="T85" s="69">
        <f t="shared" si="38"/>
        <v>175353.705</v>
      </c>
    </row>
    <row r="86" spans="1:20" ht="15">
      <c r="A86" s="68">
        <v>79</v>
      </c>
      <c r="B86" s="29" t="s">
        <v>102</v>
      </c>
      <c r="C86" s="3">
        <v>597.3</v>
      </c>
      <c r="D86" s="42">
        <v>28</v>
      </c>
      <c r="E86" s="22">
        <v>35.58</v>
      </c>
      <c r="F86" s="20">
        <f t="shared" si="28"/>
        <v>21251.933999999997</v>
      </c>
      <c r="G86" s="19">
        <v>95.49</v>
      </c>
      <c r="H86" s="5">
        <f t="shared" si="33"/>
        <v>57036.176999999996</v>
      </c>
      <c r="I86" s="4"/>
      <c r="J86" s="5"/>
      <c r="K86" s="33">
        <v>248.96</v>
      </c>
      <c r="L86" s="5">
        <f t="shared" si="34"/>
        <v>20006.425600000002</v>
      </c>
      <c r="M86" s="5">
        <v>10.75</v>
      </c>
      <c r="N86" s="5">
        <f>3.99*M86*D86</f>
        <v>1200.9900000000002</v>
      </c>
      <c r="O86" s="5">
        <v>41.26</v>
      </c>
      <c r="P86" s="5">
        <f>6.86*D86*O86</f>
        <v>7925.2208</v>
      </c>
      <c r="Q86" s="6">
        <f t="shared" si="35"/>
        <v>107420.7474</v>
      </c>
      <c r="R86" s="13">
        <f t="shared" si="36"/>
        <v>255023.20799999998</v>
      </c>
      <c r="S86" s="13">
        <f t="shared" si="37"/>
        <v>1062.5966999999998</v>
      </c>
      <c r="T86" s="69">
        <f t="shared" si="38"/>
        <v>53710.3737</v>
      </c>
    </row>
    <row r="87" spans="1:20" ht="15">
      <c r="A87" s="68">
        <v>80</v>
      </c>
      <c r="B87" s="29" t="s">
        <v>103</v>
      </c>
      <c r="C87" s="3">
        <v>124</v>
      </c>
      <c r="D87" s="4">
        <v>6</v>
      </c>
      <c r="E87" s="22">
        <v>9.48</v>
      </c>
      <c r="F87" s="20">
        <f t="shared" si="28"/>
        <v>1175.52</v>
      </c>
      <c r="G87" s="19">
        <v>95.49</v>
      </c>
      <c r="H87" s="5">
        <f t="shared" si="33"/>
        <v>11840.76</v>
      </c>
      <c r="I87" s="4"/>
      <c r="J87" s="5"/>
      <c r="K87" s="33">
        <v>248.96</v>
      </c>
      <c r="L87" s="5">
        <f t="shared" si="34"/>
        <v>4287.0912</v>
      </c>
      <c r="M87" s="5">
        <v>10.75</v>
      </c>
      <c r="N87" s="5">
        <f>3.99*D87*M87</f>
        <v>257.355</v>
      </c>
      <c r="O87" s="5"/>
      <c r="P87" s="5"/>
      <c r="Q87" s="6">
        <f t="shared" si="35"/>
        <v>17560.7262</v>
      </c>
      <c r="R87" s="49">
        <f t="shared" si="36"/>
        <v>14106.24</v>
      </c>
      <c r="S87" s="13">
        <f t="shared" si="37"/>
        <v>58.776</v>
      </c>
      <c r="T87" s="69">
        <f t="shared" si="38"/>
        <v>8780.3631</v>
      </c>
    </row>
    <row r="88" spans="1:20" ht="15">
      <c r="A88" s="68">
        <v>81</v>
      </c>
      <c r="B88" s="29" t="s">
        <v>104</v>
      </c>
      <c r="C88" s="3">
        <v>122.5</v>
      </c>
      <c r="D88" s="4">
        <v>7</v>
      </c>
      <c r="E88" s="22">
        <v>9.48</v>
      </c>
      <c r="F88" s="20">
        <f t="shared" si="28"/>
        <v>1161.3</v>
      </c>
      <c r="G88" s="19">
        <v>95.49</v>
      </c>
      <c r="H88" s="5">
        <f t="shared" si="33"/>
        <v>11697.525</v>
      </c>
      <c r="I88" s="4"/>
      <c r="J88" s="5"/>
      <c r="K88" s="33">
        <v>248.96</v>
      </c>
      <c r="L88" s="5">
        <f t="shared" si="34"/>
        <v>5001.606400000001</v>
      </c>
      <c r="M88" s="5">
        <v>10.75</v>
      </c>
      <c r="N88" s="5">
        <f>3.99*D88*M88</f>
        <v>300.2475</v>
      </c>
      <c r="O88" s="5">
        <v>41.26</v>
      </c>
      <c r="P88" s="5">
        <f>6.86*D88*O88</f>
        <v>1981.3052</v>
      </c>
      <c r="Q88" s="6">
        <f t="shared" si="35"/>
        <v>20141.9841</v>
      </c>
      <c r="R88" s="49">
        <f t="shared" si="36"/>
        <v>13935.599999999999</v>
      </c>
      <c r="S88" s="13">
        <f t="shared" si="37"/>
        <v>58.065</v>
      </c>
      <c r="T88" s="69">
        <f t="shared" si="38"/>
        <v>10070.99205</v>
      </c>
    </row>
    <row r="89" spans="1:20" ht="15">
      <c r="A89" s="68">
        <v>82</v>
      </c>
      <c r="B89" s="29" t="s">
        <v>105</v>
      </c>
      <c r="C89" s="3">
        <v>79</v>
      </c>
      <c r="D89" s="42">
        <v>3</v>
      </c>
      <c r="E89" s="22">
        <v>9.48</v>
      </c>
      <c r="F89" s="20">
        <f t="shared" si="28"/>
        <v>748.9200000000001</v>
      </c>
      <c r="G89" s="5"/>
      <c r="H89" s="5"/>
      <c r="I89" s="4"/>
      <c r="J89" s="5"/>
      <c r="K89" s="4"/>
      <c r="L89" s="5"/>
      <c r="M89" s="5">
        <v>10.75</v>
      </c>
      <c r="N89" s="5">
        <f>1.32*D89*M89</f>
        <v>42.57</v>
      </c>
      <c r="O89" s="5"/>
      <c r="P89" s="5"/>
      <c r="Q89" s="6">
        <f t="shared" si="35"/>
        <v>791.4900000000001</v>
      </c>
      <c r="R89" s="13">
        <f t="shared" si="36"/>
        <v>8987.04</v>
      </c>
      <c r="S89" s="13">
        <f t="shared" si="37"/>
        <v>37.446000000000005</v>
      </c>
      <c r="T89" s="69">
        <f t="shared" si="38"/>
        <v>395.74500000000006</v>
      </c>
    </row>
    <row r="90" spans="1:20" ht="15">
      <c r="A90" s="68">
        <v>83</v>
      </c>
      <c r="B90" s="66" t="s">
        <v>126</v>
      </c>
      <c r="C90" s="62">
        <v>80.1</v>
      </c>
      <c r="D90" s="67">
        <v>5</v>
      </c>
      <c r="E90" s="65">
        <v>9.48</v>
      </c>
      <c r="F90" s="20">
        <f t="shared" si="28"/>
        <v>759.348</v>
      </c>
      <c r="G90" s="19">
        <v>95.49</v>
      </c>
      <c r="H90" s="64">
        <f>G90*C90</f>
        <v>7648.748999999999</v>
      </c>
      <c r="I90" s="63"/>
      <c r="J90" s="64"/>
      <c r="K90" s="33">
        <v>248.96</v>
      </c>
      <c r="L90" s="5">
        <f>K90*D90*2.87</f>
        <v>3572.576</v>
      </c>
      <c r="M90" s="5">
        <v>10.75</v>
      </c>
      <c r="N90" s="5">
        <f>3.99*M90*D90</f>
        <v>214.46250000000003</v>
      </c>
      <c r="O90" s="64"/>
      <c r="P90" s="64"/>
      <c r="Q90" s="6">
        <f t="shared" si="35"/>
        <v>12195.135499999999</v>
      </c>
      <c r="R90" s="13">
        <f t="shared" si="36"/>
        <v>9112.176</v>
      </c>
      <c r="S90" s="13">
        <f t="shared" si="37"/>
        <v>37.9674</v>
      </c>
      <c r="T90" s="69">
        <f t="shared" si="38"/>
        <v>6097.567749999999</v>
      </c>
    </row>
    <row r="91" spans="1:20" ht="15">
      <c r="A91" s="68">
        <v>84</v>
      </c>
      <c r="B91" s="29" t="s">
        <v>127</v>
      </c>
      <c r="C91" s="3">
        <v>140</v>
      </c>
      <c r="D91" s="42">
        <v>7</v>
      </c>
      <c r="E91" s="22">
        <v>9.48</v>
      </c>
      <c r="F91" s="20">
        <f t="shared" si="28"/>
        <v>1327.2</v>
      </c>
      <c r="G91" s="5"/>
      <c r="H91" s="5"/>
      <c r="I91" s="4"/>
      <c r="J91" s="5"/>
      <c r="K91" s="4"/>
      <c r="L91" s="5"/>
      <c r="M91" s="5">
        <v>10.75</v>
      </c>
      <c r="N91" s="5">
        <f>4.14*D91*M91</f>
        <v>311.53499999999997</v>
      </c>
      <c r="O91" s="5"/>
      <c r="P91" s="5"/>
      <c r="Q91" s="6">
        <f t="shared" si="35"/>
        <v>1638.7350000000001</v>
      </c>
      <c r="R91" s="13">
        <f t="shared" si="36"/>
        <v>15926.400000000001</v>
      </c>
      <c r="S91" s="13">
        <f t="shared" si="37"/>
        <v>66.36</v>
      </c>
      <c r="T91" s="69">
        <f t="shared" si="38"/>
        <v>819.3675000000001</v>
      </c>
    </row>
    <row r="92" spans="1:20" ht="15">
      <c r="A92" s="68">
        <v>85</v>
      </c>
      <c r="B92" s="29" t="s">
        <v>106</v>
      </c>
      <c r="C92" s="3">
        <v>85.5</v>
      </c>
      <c r="D92" s="42">
        <v>4</v>
      </c>
      <c r="E92" s="22">
        <v>9.48</v>
      </c>
      <c r="F92" s="20">
        <f t="shared" si="28"/>
        <v>810.5400000000001</v>
      </c>
      <c r="G92" s="5"/>
      <c r="H92" s="5"/>
      <c r="I92" s="4"/>
      <c r="J92" s="5"/>
      <c r="K92" s="4"/>
      <c r="L92" s="5"/>
      <c r="M92" s="5">
        <v>10.75</v>
      </c>
      <c r="N92" s="5">
        <f>1.32*D92*M92</f>
        <v>56.760000000000005</v>
      </c>
      <c r="O92" s="5"/>
      <c r="P92" s="5"/>
      <c r="Q92" s="6">
        <f t="shared" si="35"/>
        <v>867.3000000000001</v>
      </c>
      <c r="R92" s="13">
        <f t="shared" si="36"/>
        <v>9726.480000000001</v>
      </c>
      <c r="S92" s="13">
        <f t="shared" si="37"/>
        <v>40.52700000000001</v>
      </c>
      <c r="T92" s="69">
        <f t="shared" si="38"/>
        <v>433.65000000000003</v>
      </c>
    </row>
    <row r="93" spans="1:20" ht="15">
      <c r="A93" s="68">
        <v>86</v>
      </c>
      <c r="B93" s="59" t="s">
        <v>107</v>
      </c>
      <c r="C93" s="58">
        <v>655.7</v>
      </c>
      <c r="D93" s="60">
        <v>34</v>
      </c>
      <c r="E93" s="61">
        <v>35.48</v>
      </c>
      <c r="F93" s="51">
        <f t="shared" si="28"/>
        <v>23264.236</v>
      </c>
      <c r="G93" s="19">
        <v>95.49</v>
      </c>
      <c r="H93" s="52">
        <f>C93*G93</f>
        <v>62612.793</v>
      </c>
      <c r="I93" s="52"/>
      <c r="J93" s="52"/>
      <c r="K93" s="33">
        <v>248.96</v>
      </c>
      <c r="L93" s="52">
        <f>D93*K93*2.87</f>
        <v>24293.516799999998</v>
      </c>
      <c r="M93" s="5">
        <v>10.75</v>
      </c>
      <c r="N93" s="53">
        <f>D93*M93*3.99</f>
        <v>1458.345</v>
      </c>
      <c r="O93" s="5">
        <v>41.26</v>
      </c>
      <c r="P93" s="54">
        <f>O93*D93*6.86</f>
        <v>9623.4824</v>
      </c>
      <c r="Q93" s="55">
        <f>F93+H93+J93+L93+N93+P93</f>
        <v>121252.3732</v>
      </c>
      <c r="R93" s="56">
        <f t="shared" si="36"/>
        <v>279170.832</v>
      </c>
      <c r="S93" s="57">
        <f>F93*5%</f>
        <v>1163.2118</v>
      </c>
      <c r="T93" s="71">
        <f>Q93*50%</f>
        <v>60626.1866</v>
      </c>
    </row>
    <row r="94" spans="1:20" ht="15">
      <c r="A94" s="68">
        <v>87</v>
      </c>
      <c r="B94" s="41" t="s">
        <v>108</v>
      </c>
      <c r="C94" s="36">
        <v>386.6</v>
      </c>
      <c r="D94" s="42">
        <v>20</v>
      </c>
      <c r="E94" s="38">
        <v>35.48</v>
      </c>
      <c r="F94" s="51">
        <f t="shared" si="28"/>
        <v>13716.568</v>
      </c>
      <c r="G94" s="19">
        <v>95.49</v>
      </c>
      <c r="H94" s="33">
        <f>C94*G94</f>
        <v>36916.434</v>
      </c>
      <c r="I94" s="33"/>
      <c r="J94" s="33"/>
      <c r="K94" s="33">
        <v>248.96</v>
      </c>
      <c r="L94" s="33">
        <f>K94*D94*2.87</f>
        <v>14290.304</v>
      </c>
      <c r="M94" s="5">
        <v>10.75</v>
      </c>
      <c r="N94" s="34">
        <f>M94*D94*3.99</f>
        <v>857.85</v>
      </c>
      <c r="O94" s="5">
        <v>41.26</v>
      </c>
      <c r="P94" s="39">
        <f>O94*6.86*D94</f>
        <v>5660.872</v>
      </c>
      <c r="Q94" s="6">
        <f>F94+H94+J94+L94+N94+P94</f>
        <v>71442.028</v>
      </c>
      <c r="R94" s="35">
        <f>F94*12</f>
        <v>164598.816</v>
      </c>
      <c r="S94" s="49">
        <f>F94*5%</f>
        <v>685.8284</v>
      </c>
      <c r="T94" s="71">
        <f>Q94*50%</f>
        <v>35721.014</v>
      </c>
    </row>
    <row r="95" spans="1:20" ht="15">
      <c r="A95" s="68">
        <v>88</v>
      </c>
      <c r="B95" s="29" t="s">
        <v>109</v>
      </c>
      <c r="C95" s="3">
        <v>3336.6</v>
      </c>
      <c r="D95" s="42">
        <v>125</v>
      </c>
      <c r="E95" s="22">
        <v>37.32</v>
      </c>
      <c r="F95" s="51">
        <f t="shared" si="28"/>
        <v>124521.912</v>
      </c>
      <c r="G95" s="19">
        <v>95.49</v>
      </c>
      <c r="H95" s="33">
        <f>C95*G95</f>
        <v>318611.93399999995</v>
      </c>
      <c r="I95" s="33"/>
      <c r="J95" s="33"/>
      <c r="K95" s="33">
        <v>248.96</v>
      </c>
      <c r="L95" s="33">
        <f>K95*D95*2.87</f>
        <v>89314.40000000001</v>
      </c>
      <c r="M95" s="5">
        <v>10.75</v>
      </c>
      <c r="N95" s="34">
        <f>M95*D95*3.99</f>
        <v>5361.5625</v>
      </c>
      <c r="O95" s="5">
        <v>41.26</v>
      </c>
      <c r="P95" s="39">
        <f>O95*6.86*D95</f>
        <v>35380.450000000004</v>
      </c>
      <c r="Q95" s="6">
        <f>F95+H95+J95+L95+N95+P95</f>
        <v>573190.2584999999</v>
      </c>
      <c r="R95" s="35">
        <f>F95*12</f>
        <v>1494262.944</v>
      </c>
      <c r="S95" s="49">
        <f>F95*5%</f>
        <v>6226.095600000001</v>
      </c>
      <c r="T95" s="71">
        <f>Q95*50%</f>
        <v>286595.12924999994</v>
      </c>
    </row>
    <row r="96" spans="1:20" ht="15">
      <c r="A96" s="68">
        <v>89</v>
      </c>
      <c r="B96" s="41" t="s">
        <v>110</v>
      </c>
      <c r="C96" s="36">
        <v>143.7</v>
      </c>
      <c r="D96" s="42">
        <v>9</v>
      </c>
      <c r="E96" s="38">
        <v>9.48</v>
      </c>
      <c r="F96" s="20">
        <f t="shared" si="28"/>
        <v>1362.2759999999998</v>
      </c>
      <c r="G96" s="19">
        <v>95.49</v>
      </c>
      <c r="H96" s="33">
        <f>G96*C96</f>
        <v>13721.912999999999</v>
      </c>
      <c r="I96" s="33"/>
      <c r="J96" s="33"/>
      <c r="K96" s="33">
        <v>248.96</v>
      </c>
      <c r="L96" s="33">
        <f>K96*D96*2.87</f>
        <v>6430.6368</v>
      </c>
      <c r="M96" s="5">
        <v>10.75</v>
      </c>
      <c r="N96" s="34">
        <f aca="true" t="shared" si="39" ref="N96:N103">M96*D96*3.99</f>
        <v>386.0325</v>
      </c>
      <c r="O96" s="5">
        <v>41.26</v>
      </c>
      <c r="P96" s="39">
        <f aca="true" t="shared" si="40" ref="P96:P103">O96*6.86*D96</f>
        <v>2547.3924</v>
      </c>
      <c r="Q96" s="6">
        <f aca="true" t="shared" si="41" ref="Q96:Q103">F96+H96+J96+L96+N96+P96</f>
        <v>24448.2507</v>
      </c>
      <c r="R96" s="35">
        <f aca="true" t="shared" si="42" ref="R96:R103">F96*12</f>
        <v>16347.311999999998</v>
      </c>
      <c r="S96" s="49">
        <f>F96*5%</f>
        <v>68.1138</v>
      </c>
      <c r="T96" s="71">
        <f aca="true" t="shared" si="43" ref="T96:T103">Q96*50%</f>
        <v>12224.12535</v>
      </c>
    </row>
    <row r="97" spans="1:20" ht="15">
      <c r="A97" s="68">
        <v>90</v>
      </c>
      <c r="B97" s="29" t="s">
        <v>111</v>
      </c>
      <c r="C97" s="3">
        <v>451.8</v>
      </c>
      <c r="D97" s="42">
        <v>20</v>
      </c>
      <c r="E97" s="22">
        <v>26.6</v>
      </c>
      <c r="F97" s="20">
        <f t="shared" si="28"/>
        <v>12017.880000000001</v>
      </c>
      <c r="G97" s="19">
        <v>95.49</v>
      </c>
      <c r="H97" s="33">
        <f aca="true" t="shared" si="44" ref="H97:H112">G97*C97</f>
        <v>43142.382</v>
      </c>
      <c r="I97" s="4"/>
      <c r="J97" s="4"/>
      <c r="K97" s="33">
        <v>248.96</v>
      </c>
      <c r="L97" s="33">
        <f aca="true" t="shared" si="45" ref="L97:L103">K97*D97*2.87</f>
        <v>14290.304</v>
      </c>
      <c r="M97" s="5">
        <v>10.75</v>
      </c>
      <c r="N97" s="34">
        <f t="shared" si="39"/>
        <v>857.85</v>
      </c>
      <c r="O97" s="5">
        <v>41.26</v>
      </c>
      <c r="P97" s="39">
        <f t="shared" si="40"/>
        <v>5660.872</v>
      </c>
      <c r="Q97" s="6">
        <f t="shared" si="41"/>
        <v>75969.28800000002</v>
      </c>
      <c r="R97" s="49">
        <f t="shared" si="42"/>
        <v>144214.56</v>
      </c>
      <c r="S97" s="49">
        <f aca="true" t="shared" si="46" ref="S97:S103">F97*5%</f>
        <v>600.8940000000001</v>
      </c>
      <c r="T97" s="71">
        <f t="shared" si="43"/>
        <v>37984.64400000001</v>
      </c>
    </row>
    <row r="98" spans="1:20" ht="15">
      <c r="A98" s="68">
        <v>91</v>
      </c>
      <c r="B98" s="29" t="s">
        <v>112</v>
      </c>
      <c r="C98" s="3">
        <v>458</v>
      </c>
      <c r="D98" s="42">
        <v>27</v>
      </c>
      <c r="E98" s="22">
        <v>26.6</v>
      </c>
      <c r="F98" s="51">
        <f t="shared" si="28"/>
        <v>12182.800000000001</v>
      </c>
      <c r="G98" s="19">
        <v>95.49</v>
      </c>
      <c r="H98" s="33">
        <f t="shared" si="44"/>
        <v>43734.42</v>
      </c>
      <c r="I98" s="4"/>
      <c r="J98" s="4"/>
      <c r="K98" s="33">
        <v>248.96</v>
      </c>
      <c r="L98" s="33">
        <f t="shared" si="45"/>
        <v>19291.9104</v>
      </c>
      <c r="M98" s="5">
        <v>10.75</v>
      </c>
      <c r="N98" s="34">
        <f t="shared" si="39"/>
        <v>1158.0975</v>
      </c>
      <c r="O98" s="5">
        <v>41.26</v>
      </c>
      <c r="P98" s="39">
        <f t="shared" si="40"/>
        <v>7642.177200000001</v>
      </c>
      <c r="Q98" s="6">
        <f t="shared" si="41"/>
        <v>84009.4051</v>
      </c>
      <c r="R98" s="49">
        <f t="shared" si="42"/>
        <v>146193.6</v>
      </c>
      <c r="S98" s="49">
        <f t="shared" si="46"/>
        <v>609.1400000000001</v>
      </c>
      <c r="T98" s="71">
        <f t="shared" si="43"/>
        <v>42004.70255</v>
      </c>
    </row>
    <row r="99" spans="1:20" ht="15">
      <c r="A99" s="68">
        <v>92</v>
      </c>
      <c r="B99" s="29" t="s">
        <v>113</v>
      </c>
      <c r="C99" s="3">
        <v>455.1</v>
      </c>
      <c r="D99" s="42">
        <v>36</v>
      </c>
      <c r="E99" s="22">
        <v>26.6</v>
      </c>
      <c r="F99" s="51">
        <f t="shared" si="28"/>
        <v>12105.660000000002</v>
      </c>
      <c r="G99" s="19">
        <v>95.49</v>
      </c>
      <c r="H99" s="33">
        <f t="shared" si="44"/>
        <v>43457.499</v>
      </c>
      <c r="I99" s="4"/>
      <c r="J99" s="4"/>
      <c r="K99" s="33">
        <v>248.96</v>
      </c>
      <c r="L99" s="33">
        <f t="shared" si="45"/>
        <v>25722.5472</v>
      </c>
      <c r="M99" s="5">
        <v>10.75</v>
      </c>
      <c r="N99" s="34">
        <f t="shared" si="39"/>
        <v>1544.13</v>
      </c>
      <c r="O99" s="5">
        <v>41.26</v>
      </c>
      <c r="P99" s="39">
        <f t="shared" si="40"/>
        <v>10189.5696</v>
      </c>
      <c r="Q99" s="6">
        <f t="shared" si="41"/>
        <v>93019.40580000002</v>
      </c>
      <c r="R99" s="49">
        <f t="shared" si="42"/>
        <v>145267.92</v>
      </c>
      <c r="S99" s="49">
        <f t="shared" si="46"/>
        <v>605.2830000000001</v>
      </c>
      <c r="T99" s="71">
        <f t="shared" si="43"/>
        <v>46509.70290000001</v>
      </c>
    </row>
    <row r="100" spans="1:20" ht="15">
      <c r="A100" s="68">
        <v>93</v>
      </c>
      <c r="B100" s="29" t="s">
        <v>114</v>
      </c>
      <c r="C100" s="3">
        <v>460.1</v>
      </c>
      <c r="D100" s="42">
        <v>27</v>
      </c>
      <c r="E100" s="22">
        <v>26.6</v>
      </c>
      <c r="F100" s="51">
        <f t="shared" si="28"/>
        <v>12238.660000000002</v>
      </c>
      <c r="G100" s="19">
        <v>95.49</v>
      </c>
      <c r="H100" s="33">
        <f t="shared" si="44"/>
        <v>43934.949</v>
      </c>
      <c r="I100" s="4"/>
      <c r="J100" s="4"/>
      <c r="K100" s="33">
        <v>248.96</v>
      </c>
      <c r="L100" s="33">
        <f t="shared" si="45"/>
        <v>19291.9104</v>
      </c>
      <c r="M100" s="5">
        <v>10.75</v>
      </c>
      <c r="N100" s="34">
        <f t="shared" si="39"/>
        <v>1158.0975</v>
      </c>
      <c r="O100" s="5">
        <v>41.26</v>
      </c>
      <c r="P100" s="39">
        <f t="shared" si="40"/>
        <v>7642.177200000001</v>
      </c>
      <c r="Q100" s="6">
        <f t="shared" si="41"/>
        <v>84265.79410000001</v>
      </c>
      <c r="R100" s="49">
        <f t="shared" si="42"/>
        <v>146863.92</v>
      </c>
      <c r="S100" s="49">
        <f t="shared" si="46"/>
        <v>611.9330000000001</v>
      </c>
      <c r="T100" s="71">
        <f t="shared" si="43"/>
        <v>42132.89705000001</v>
      </c>
    </row>
    <row r="101" spans="1:20" ht="15">
      <c r="A101" s="68">
        <v>94</v>
      </c>
      <c r="B101" s="29" t="s">
        <v>115</v>
      </c>
      <c r="C101" s="3">
        <v>2150.9</v>
      </c>
      <c r="D101" s="42">
        <v>134</v>
      </c>
      <c r="E101" s="22">
        <v>36.72</v>
      </c>
      <c r="F101" s="20">
        <f t="shared" si="28"/>
        <v>78981.048</v>
      </c>
      <c r="G101" s="19">
        <v>95.49</v>
      </c>
      <c r="H101" s="33">
        <f t="shared" si="44"/>
        <v>205389.441</v>
      </c>
      <c r="I101" s="4"/>
      <c r="J101" s="4"/>
      <c r="K101" s="33">
        <v>248.96</v>
      </c>
      <c r="L101" s="33">
        <f t="shared" si="45"/>
        <v>95745.0368</v>
      </c>
      <c r="M101" s="5">
        <v>10.75</v>
      </c>
      <c r="N101" s="34">
        <f t="shared" si="39"/>
        <v>5747.595</v>
      </c>
      <c r="O101" s="5">
        <v>41.26</v>
      </c>
      <c r="P101" s="39">
        <f t="shared" si="40"/>
        <v>37927.8424</v>
      </c>
      <c r="Q101" s="6">
        <f t="shared" si="41"/>
        <v>423790.9632</v>
      </c>
      <c r="R101" s="49">
        <f t="shared" si="42"/>
        <v>947772.5759999999</v>
      </c>
      <c r="S101" s="49">
        <f t="shared" si="46"/>
        <v>3949.0524</v>
      </c>
      <c r="T101" s="69">
        <f t="shared" si="43"/>
        <v>211895.4816</v>
      </c>
    </row>
    <row r="102" spans="1:20" ht="15">
      <c r="A102" s="68">
        <v>95</v>
      </c>
      <c r="B102" s="29" t="s">
        <v>116</v>
      </c>
      <c r="C102" s="3">
        <v>808.4</v>
      </c>
      <c r="D102" s="42">
        <v>37</v>
      </c>
      <c r="E102" s="22">
        <v>30.29</v>
      </c>
      <c r="F102" s="51">
        <f t="shared" si="28"/>
        <v>24486.435999999998</v>
      </c>
      <c r="G102" s="19">
        <v>95.49</v>
      </c>
      <c r="H102" s="33">
        <f t="shared" si="44"/>
        <v>77194.116</v>
      </c>
      <c r="I102" s="4"/>
      <c r="J102" s="4"/>
      <c r="K102" s="33">
        <v>248.96</v>
      </c>
      <c r="L102" s="33">
        <f t="shared" si="45"/>
        <v>26437.062400000003</v>
      </c>
      <c r="M102" s="5">
        <v>10.75</v>
      </c>
      <c r="N102" s="34">
        <f t="shared" si="39"/>
        <v>1587.0225</v>
      </c>
      <c r="O102" s="5">
        <v>41.26</v>
      </c>
      <c r="P102" s="39">
        <f t="shared" si="40"/>
        <v>10472.613200000002</v>
      </c>
      <c r="Q102" s="6">
        <f t="shared" si="41"/>
        <v>140177.2501</v>
      </c>
      <c r="R102" s="49">
        <f t="shared" si="42"/>
        <v>293837.23199999996</v>
      </c>
      <c r="S102" s="49">
        <f t="shared" si="46"/>
        <v>1224.3218</v>
      </c>
      <c r="T102" s="71">
        <f t="shared" si="43"/>
        <v>70088.62505</v>
      </c>
    </row>
    <row r="103" spans="1:20" ht="15">
      <c r="A103" s="68">
        <v>96</v>
      </c>
      <c r="B103" s="29" t="s">
        <v>117</v>
      </c>
      <c r="C103" s="3">
        <v>331.5</v>
      </c>
      <c r="D103" s="42">
        <v>25</v>
      </c>
      <c r="E103" s="22">
        <v>30.29</v>
      </c>
      <c r="F103" s="73">
        <f t="shared" si="28"/>
        <v>10041.135</v>
      </c>
      <c r="G103" s="19">
        <v>95.49</v>
      </c>
      <c r="H103" s="33">
        <f t="shared" si="44"/>
        <v>31654.934999999998</v>
      </c>
      <c r="I103" s="42"/>
      <c r="J103" s="42"/>
      <c r="K103" s="33">
        <v>248.96</v>
      </c>
      <c r="L103" s="33">
        <f t="shared" si="45"/>
        <v>17862.88</v>
      </c>
      <c r="M103" s="5">
        <v>10.75</v>
      </c>
      <c r="N103" s="34">
        <f t="shared" si="39"/>
        <v>1072.3125</v>
      </c>
      <c r="O103" s="5">
        <v>41.26</v>
      </c>
      <c r="P103" s="39">
        <f t="shared" si="40"/>
        <v>7076.090000000001</v>
      </c>
      <c r="Q103" s="45">
        <f t="shared" si="41"/>
        <v>67707.3525</v>
      </c>
      <c r="R103" s="95">
        <f t="shared" si="42"/>
        <v>120493.62</v>
      </c>
      <c r="S103" s="95">
        <f t="shared" si="46"/>
        <v>502.05675</v>
      </c>
      <c r="T103" s="96">
        <f t="shared" si="43"/>
        <v>33853.67625</v>
      </c>
    </row>
    <row r="104" spans="1:20" ht="15">
      <c r="A104" s="68">
        <v>97</v>
      </c>
      <c r="B104" s="29" t="s">
        <v>118</v>
      </c>
      <c r="C104" s="3">
        <v>1115.9</v>
      </c>
      <c r="D104" s="42">
        <v>66</v>
      </c>
      <c r="E104" s="22">
        <v>37.32</v>
      </c>
      <c r="F104" s="73">
        <f t="shared" si="28"/>
        <v>41645.388000000006</v>
      </c>
      <c r="G104" s="19">
        <v>95.49</v>
      </c>
      <c r="H104" s="33">
        <f t="shared" si="44"/>
        <v>106557.291</v>
      </c>
      <c r="I104" s="42"/>
      <c r="J104" s="42"/>
      <c r="K104" s="33">
        <v>248.96</v>
      </c>
      <c r="L104" s="33">
        <f>K104*D104*2.87</f>
        <v>47158.00320000001</v>
      </c>
      <c r="M104" s="5">
        <v>10.75</v>
      </c>
      <c r="N104" s="34">
        <f aca="true" t="shared" si="47" ref="N104:N112">M104*D104*3.99</f>
        <v>2830.905</v>
      </c>
      <c r="O104" s="5">
        <v>41.26</v>
      </c>
      <c r="P104" s="39">
        <f aca="true" t="shared" si="48" ref="P104:P112">O104*6.86*D104</f>
        <v>18680.877600000003</v>
      </c>
      <c r="Q104" s="45">
        <f aca="true" t="shared" si="49" ref="Q104:Q112">F104+H104+J104+L104+N104+P104</f>
        <v>216872.46480000002</v>
      </c>
      <c r="R104" s="95">
        <f aca="true" t="shared" si="50" ref="R104:R112">F104*12</f>
        <v>499744.6560000001</v>
      </c>
      <c r="S104" s="95">
        <f aca="true" t="shared" si="51" ref="S104:S112">F104*5%</f>
        <v>2082.2694000000006</v>
      </c>
      <c r="T104" s="70">
        <f aca="true" t="shared" si="52" ref="T104:T112">Q104*50%</f>
        <v>108436.23240000001</v>
      </c>
    </row>
    <row r="105" spans="1:20" ht="15">
      <c r="A105" s="68">
        <v>98</v>
      </c>
      <c r="B105" s="29" t="s">
        <v>119</v>
      </c>
      <c r="C105" s="3">
        <v>373.5</v>
      </c>
      <c r="D105" s="42">
        <v>17</v>
      </c>
      <c r="E105" s="22">
        <v>35.78</v>
      </c>
      <c r="F105" s="20">
        <f>C105*E105</f>
        <v>13363.83</v>
      </c>
      <c r="G105" s="19">
        <v>95.49</v>
      </c>
      <c r="H105" s="33">
        <f t="shared" si="44"/>
        <v>35665.515</v>
      </c>
      <c r="I105" s="4"/>
      <c r="J105" s="5"/>
      <c r="K105" s="33">
        <v>248.96</v>
      </c>
      <c r="L105" s="33">
        <f>K105*D105*2.87</f>
        <v>12146.758399999999</v>
      </c>
      <c r="M105" s="5">
        <v>10.75</v>
      </c>
      <c r="N105" s="34">
        <f t="shared" si="47"/>
        <v>729.1725</v>
      </c>
      <c r="O105" s="5">
        <v>41.26</v>
      </c>
      <c r="P105" s="39">
        <f t="shared" si="48"/>
        <v>4811.7412</v>
      </c>
      <c r="Q105" s="45">
        <f t="shared" si="49"/>
        <v>66717.0171</v>
      </c>
      <c r="R105" s="95">
        <f t="shared" si="50"/>
        <v>160365.96</v>
      </c>
      <c r="S105" s="95">
        <f t="shared" si="51"/>
        <v>668.1915</v>
      </c>
      <c r="T105" s="70">
        <f t="shared" si="52"/>
        <v>33358.50855</v>
      </c>
    </row>
    <row r="106" spans="1:20" ht="15">
      <c r="A106" s="68">
        <v>99</v>
      </c>
      <c r="B106" s="29" t="s">
        <v>120</v>
      </c>
      <c r="C106" s="3">
        <v>342.8</v>
      </c>
      <c r="D106" s="42">
        <v>19</v>
      </c>
      <c r="E106" s="22">
        <v>30.29</v>
      </c>
      <c r="F106" s="20">
        <f>C106*E106</f>
        <v>10383.412</v>
      </c>
      <c r="G106" s="19">
        <v>95.49</v>
      </c>
      <c r="H106" s="33">
        <f t="shared" si="44"/>
        <v>32733.971999999998</v>
      </c>
      <c r="I106" s="4"/>
      <c r="J106" s="5"/>
      <c r="K106" s="33">
        <v>248.96</v>
      </c>
      <c r="L106" s="33">
        <f>K106*D106*2.87</f>
        <v>13575.7888</v>
      </c>
      <c r="M106" s="5">
        <v>10.75</v>
      </c>
      <c r="N106" s="34">
        <f t="shared" si="47"/>
        <v>814.9575000000001</v>
      </c>
      <c r="O106" s="5">
        <v>41.26</v>
      </c>
      <c r="P106" s="39">
        <f t="shared" si="48"/>
        <v>5377.8284</v>
      </c>
      <c r="Q106" s="45">
        <f t="shared" si="49"/>
        <v>62885.958699999996</v>
      </c>
      <c r="R106" s="47">
        <f t="shared" si="50"/>
        <v>124600.944</v>
      </c>
      <c r="S106" s="47">
        <f t="shared" si="51"/>
        <v>519.1706</v>
      </c>
      <c r="T106" s="70">
        <f t="shared" si="52"/>
        <v>31442.979349999998</v>
      </c>
    </row>
    <row r="107" spans="1:20" ht="15">
      <c r="A107" s="68">
        <v>100</v>
      </c>
      <c r="B107" s="29" t="s">
        <v>121</v>
      </c>
      <c r="C107" s="3">
        <v>492.3</v>
      </c>
      <c r="D107" s="42">
        <v>33</v>
      </c>
      <c r="E107" s="22">
        <v>35.78</v>
      </c>
      <c r="F107" s="51">
        <f aca="true" t="shared" si="53" ref="F107:F112">C107*E107</f>
        <v>17614.494000000002</v>
      </c>
      <c r="G107" s="19">
        <v>95.49</v>
      </c>
      <c r="H107" s="33">
        <f t="shared" si="44"/>
        <v>47009.727</v>
      </c>
      <c r="I107" s="4"/>
      <c r="J107" s="5"/>
      <c r="K107" s="33">
        <v>248.96</v>
      </c>
      <c r="L107" s="33">
        <f>K107*D107*2.87</f>
        <v>23579.001600000003</v>
      </c>
      <c r="M107" s="5">
        <v>10.75</v>
      </c>
      <c r="N107" s="34">
        <f t="shared" si="47"/>
        <v>1415.4525</v>
      </c>
      <c r="O107" s="5">
        <v>41.26</v>
      </c>
      <c r="P107" s="39">
        <f t="shared" si="48"/>
        <v>9340.438800000002</v>
      </c>
      <c r="Q107" s="45">
        <f t="shared" si="49"/>
        <v>98959.11390000001</v>
      </c>
      <c r="R107" s="47">
        <f t="shared" si="50"/>
        <v>211373.928</v>
      </c>
      <c r="S107" s="47">
        <f t="shared" si="51"/>
        <v>880.7247000000002</v>
      </c>
      <c r="T107" s="70">
        <f t="shared" si="52"/>
        <v>49479.556950000006</v>
      </c>
    </row>
    <row r="108" spans="1:20" ht="15">
      <c r="A108" s="68">
        <v>101</v>
      </c>
      <c r="B108" s="41" t="s">
        <v>122</v>
      </c>
      <c r="C108" s="36">
        <v>99.2</v>
      </c>
      <c r="D108" s="42">
        <v>6</v>
      </c>
      <c r="E108" s="38">
        <v>9.48</v>
      </c>
      <c r="F108" s="51">
        <f t="shared" si="53"/>
        <v>940.416</v>
      </c>
      <c r="G108" s="19">
        <v>95.49</v>
      </c>
      <c r="H108" s="33">
        <f t="shared" si="44"/>
        <v>9472.608</v>
      </c>
      <c r="I108" s="33"/>
      <c r="J108" s="33"/>
      <c r="K108" s="33"/>
      <c r="L108" s="33"/>
      <c r="M108" s="5">
        <v>10.75</v>
      </c>
      <c r="N108" s="34">
        <f t="shared" si="47"/>
        <v>257.355</v>
      </c>
      <c r="O108" s="5">
        <v>41.26</v>
      </c>
      <c r="P108" s="39">
        <f t="shared" si="48"/>
        <v>1698.2616000000003</v>
      </c>
      <c r="Q108" s="45">
        <f t="shared" si="49"/>
        <v>12368.640599999999</v>
      </c>
      <c r="R108" s="47">
        <f t="shared" si="50"/>
        <v>11284.992</v>
      </c>
      <c r="S108" s="47">
        <f t="shared" si="51"/>
        <v>47.02080000000001</v>
      </c>
      <c r="T108" s="70">
        <f t="shared" si="52"/>
        <v>6184.320299999999</v>
      </c>
    </row>
    <row r="109" spans="1:20" ht="15">
      <c r="A109" s="68">
        <v>102</v>
      </c>
      <c r="B109" s="41" t="s">
        <v>123</v>
      </c>
      <c r="C109" s="36">
        <v>112.7</v>
      </c>
      <c r="D109" s="42">
        <v>3</v>
      </c>
      <c r="E109" s="38">
        <v>9.48</v>
      </c>
      <c r="F109" s="51">
        <f t="shared" si="53"/>
        <v>1068.3960000000002</v>
      </c>
      <c r="G109" s="19">
        <v>95.49</v>
      </c>
      <c r="H109" s="33">
        <f t="shared" si="44"/>
        <v>10761.723</v>
      </c>
      <c r="I109" s="33"/>
      <c r="J109" s="33"/>
      <c r="K109" s="33"/>
      <c r="L109" s="33"/>
      <c r="M109" s="5">
        <v>10.75</v>
      </c>
      <c r="N109" s="34">
        <f t="shared" si="47"/>
        <v>128.6775</v>
      </c>
      <c r="O109" s="5">
        <v>41.26</v>
      </c>
      <c r="P109" s="39">
        <f t="shared" si="48"/>
        <v>849.1308000000001</v>
      </c>
      <c r="Q109" s="45">
        <f t="shared" si="49"/>
        <v>12807.927300000001</v>
      </c>
      <c r="R109" s="47">
        <f t="shared" si="50"/>
        <v>12820.752000000002</v>
      </c>
      <c r="S109" s="47">
        <f t="shared" si="51"/>
        <v>53.41980000000001</v>
      </c>
      <c r="T109" s="70">
        <f t="shared" si="52"/>
        <v>6403.963650000001</v>
      </c>
    </row>
    <row r="110" spans="1:20" ht="15">
      <c r="A110" s="68">
        <v>103</v>
      </c>
      <c r="B110" s="59" t="s">
        <v>124</v>
      </c>
      <c r="C110" s="58">
        <v>70.5</v>
      </c>
      <c r="D110" s="60">
        <v>3</v>
      </c>
      <c r="E110" s="38">
        <v>9.48</v>
      </c>
      <c r="F110" s="51">
        <f t="shared" si="53"/>
        <v>668.34</v>
      </c>
      <c r="G110" s="19">
        <v>95.49</v>
      </c>
      <c r="H110" s="33">
        <f t="shared" si="44"/>
        <v>6732.045</v>
      </c>
      <c r="I110" s="52"/>
      <c r="J110" s="52"/>
      <c r="K110" s="52"/>
      <c r="L110" s="52"/>
      <c r="M110" s="5">
        <v>10.75</v>
      </c>
      <c r="N110" s="34">
        <f t="shared" si="47"/>
        <v>128.6775</v>
      </c>
      <c r="O110" s="5">
        <v>41.26</v>
      </c>
      <c r="P110" s="39">
        <f t="shared" si="48"/>
        <v>849.1308000000001</v>
      </c>
      <c r="Q110" s="45">
        <f t="shared" si="49"/>
        <v>8378.1933</v>
      </c>
      <c r="R110" s="47">
        <f t="shared" si="50"/>
        <v>8020.08</v>
      </c>
      <c r="S110" s="47">
        <f t="shared" si="51"/>
        <v>33.417</v>
      </c>
      <c r="T110" s="70">
        <f t="shared" si="52"/>
        <v>4189.09665</v>
      </c>
    </row>
    <row r="111" spans="1:20" ht="15">
      <c r="A111" s="68">
        <v>104</v>
      </c>
      <c r="B111" s="29" t="s">
        <v>27</v>
      </c>
      <c r="C111" s="3">
        <v>1313</v>
      </c>
      <c r="D111" s="4">
        <v>120</v>
      </c>
      <c r="E111" s="22">
        <v>37.32</v>
      </c>
      <c r="F111" s="51">
        <f t="shared" si="53"/>
        <v>49001.16</v>
      </c>
      <c r="G111" s="19">
        <v>95.49</v>
      </c>
      <c r="H111" s="33">
        <f t="shared" si="44"/>
        <v>125378.37</v>
      </c>
      <c r="I111" s="4">
        <v>331.32</v>
      </c>
      <c r="J111" s="5">
        <f>D111*2.87*I111</f>
        <v>114106.60800000001</v>
      </c>
      <c r="K111" s="4"/>
      <c r="L111" s="5"/>
      <c r="M111" s="5">
        <v>10.75</v>
      </c>
      <c r="N111" s="34">
        <f t="shared" si="47"/>
        <v>5147.1</v>
      </c>
      <c r="O111" s="5">
        <v>41.26</v>
      </c>
      <c r="P111" s="39">
        <f t="shared" si="48"/>
        <v>33965.232</v>
      </c>
      <c r="Q111" s="45">
        <f t="shared" si="49"/>
        <v>327598.47000000003</v>
      </c>
      <c r="R111" s="47">
        <f t="shared" si="50"/>
        <v>588013.92</v>
      </c>
      <c r="S111" s="47">
        <f t="shared" si="51"/>
        <v>2450.0580000000004</v>
      </c>
      <c r="T111" s="70">
        <f t="shared" si="52"/>
        <v>163799.23500000002</v>
      </c>
    </row>
    <row r="112" spans="1:20" ht="15.75" thickBot="1">
      <c r="A112" s="68">
        <v>105</v>
      </c>
      <c r="B112" s="29" t="s">
        <v>125</v>
      </c>
      <c r="C112" s="3">
        <v>1075.7</v>
      </c>
      <c r="D112" s="42">
        <v>57</v>
      </c>
      <c r="E112" s="22">
        <v>36.18</v>
      </c>
      <c r="F112" s="51">
        <f t="shared" si="53"/>
        <v>38918.826</v>
      </c>
      <c r="G112" s="19">
        <v>95.49</v>
      </c>
      <c r="H112" s="33">
        <f t="shared" si="44"/>
        <v>102718.593</v>
      </c>
      <c r="I112" s="4"/>
      <c r="J112" s="4"/>
      <c r="K112" s="33">
        <v>248.96</v>
      </c>
      <c r="L112" s="33">
        <f>K112*D112*2.87</f>
        <v>40727.366400000006</v>
      </c>
      <c r="M112" s="5">
        <v>10.75</v>
      </c>
      <c r="N112" s="34">
        <f t="shared" si="47"/>
        <v>2444.8725</v>
      </c>
      <c r="O112" s="5">
        <v>41.26</v>
      </c>
      <c r="P112" s="39">
        <f t="shared" si="48"/>
        <v>16133.485200000001</v>
      </c>
      <c r="Q112" s="45">
        <f t="shared" si="49"/>
        <v>200943.1431</v>
      </c>
      <c r="R112" s="49">
        <f t="shared" si="50"/>
        <v>467025.912</v>
      </c>
      <c r="S112" s="49">
        <f t="shared" si="51"/>
        <v>1945.9413000000002</v>
      </c>
      <c r="T112" s="70">
        <f t="shared" si="52"/>
        <v>100471.57155</v>
      </c>
    </row>
    <row r="113" spans="1:20" ht="15.75" thickBot="1">
      <c r="A113" s="85"/>
      <c r="B113" s="86"/>
      <c r="C113" s="18">
        <f>SUM(C8:C112)</f>
        <v>43502.299999999996</v>
      </c>
      <c r="D113" s="18">
        <f>SUM(D8:D112)</f>
        <v>2183</v>
      </c>
      <c r="E113" s="18"/>
      <c r="F113" s="21">
        <f>SUM(F8:F112)</f>
        <v>1310422.1070000003</v>
      </c>
      <c r="G113" s="21"/>
      <c r="H113" s="21">
        <f>SUM(H8:H112)</f>
        <v>3804904.089</v>
      </c>
      <c r="I113" s="21"/>
      <c r="J113" s="23">
        <f>SUM(J8:J112)</f>
        <v>228213.21600000001</v>
      </c>
      <c r="K113" s="21"/>
      <c r="L113" s="21">
        <f>SUM(L8:L112)</f>
        <v>1238369.3631999998</v>
      </c>
      <c r="M113" s="23"/>
      <c r="N113" s="23">
        <f>SUM(N8:N112)</f>
        <v>88978.50250000003</v>
      </c>
      <c r="O113" s="23"/>
      <c r="P113" s="23">
        <f>SUM(P8:P112)</f>
        <v>565095.3095999999</v>
      </c>
      <c r="Q113" s="21">
        <f>SUM(Q8:Q112)</f>
        <v>7235982.587299998</v>
      </c>
      <c r="R113" s="21">
        <f>SUM(R8:R112)</f>
        <v>15725065.283999996</v>
      </c>
      <c r="S113" s="21">
        <f>SUM(S8:S112)</f>
        <v>65521.10534999999</v>
      </c>
      <c r="T113" s="72">
        <f>SUM(T8:T112)</f>
        <v>3617991.293649999</v>
      </c>
    </row>
    <row r="115" spans="3:20" ht="15">
      <c r="C115" s="24"/>
      <c r="E115" s="25"/>
      <c r="F115" s="25"/>
      <c r="G115" s="25"/>
      <c r="H115" s="25"/>
      <c r="I115" s="25"/>
      <c r="J115" s="25"/>
      <c r="K115" s="28"/>
      <c r="L115" s="28"/>
      <c r="M115" s="28"/>
      <c r="N115" s="28"/>
      <c r="O115" s="28"/>
      <c r="P115" s="28"/>
      <c r="Q115" s="28"/>
      <c r="R115" s="28"/>
      <c r="S115" s="28"/>
      <c r="T115" s="28"/>
    </row>
    <row r="116" spans="6:20" ht="15">
      <c r="F116" s="26"/>
      <c r="G116" s="26"/>
      <c r="H116" s="26"/>
      <c r="I116" s="26"/>
      <c r="J116" s="26"/>
      <c r="K116" s="27"/>
      <c r="L116" s="27"/>
      <c r="M116" s="27"/>
      <c r="N116" s="27"/>
      <c r="O116" s="27"/>
      <c r="P116" s="27"/>
      <c r="Q116" s="27"/>
      <c r="R116" s="27"/>
      <c r="S116" s="27"/>
      <c r="T116" s="27"/>
    </row>
  </sheetData>
  <sheetProtection/>
  <mergeCells count="18">
    <mergeCell ref="A113:B113"/>
    <mergeCell ref="A7:T7"/>
    <mergeCell ref="M4:N4"/>
    <mergeCell ref="O4:P4"/>
    <mergeCell ref="Q4:Q5"/>
    <mergeCell ref="D4:D5"/>
    <mergeCell ref="E4:F4"/>
    <mergeCell ref="K4:L4"/>
    <mergeCell ref="B4:B5"/>
    <mergeCell ref="C4:C5"/>
    <mergeCell ref="S1:T2"/>
    <mergeCell ref="A3:S3"/>
    <mergeCell ref="R4:R5"/>
    <mergeCell ref="S4:S5"/>
    <mergeCell ref="T4:T5"/>
    <mergeCell ref="G4:H4"/>
    <mergeCell ref="I4:J4"/>
    <mergeCell ref="A4:A5"/>
  </mergeCells>
  <printOptions/>
  <pageMargins left="0.7874015748031497" right="0" top="0.7874015748031497" bottom="0.1968503937007874" header="0.31496062992125984" footer="0.31496062992125984"/>
  <pageSetup horizontalDpi="180" verticalDpi="18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2015-03-20T05:24:01Z</cp:lastPrinted>
  <dcterms:created xsi:type="dcterms:W3CDTF">2006-09-28T05:33:49Z</dcterms:created>
  <dcterms:modified xsi:type="dcterms:W3CDTF">2015-03-20T05:24:05Z</dcterms:modified>
  <cp:category/>
  <cp:version/>
  <cp:contentType/>
  <cp:contentStatus/>
</cp:coreProperties>
</file>