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8925" tabRatio="535" activeTab="1"/>
  </bookViews>
  <sheets>
    <sheet name="прил 4" sheetId="1" r:id="rId1"/>
    <sheet name="прил 5" sheetId="2" r:id="rId2"/>
  </sheets>
  <externalReferences>
    <externalReference r:id="rId5"/>
  </externalReferences>
  <definedNames>
    <definedName name="_xlnm._FilterDatabase" localSheetId="0" hidden="1">'прил 4'!$A$17:$G$398</definedName>
    <definedName name="_xlnm._FilterDatabase" localSheetId="1" hidden="1">'прил 5'!$A$15:$G$301</definedName>
    <definedName name="_xlnm.Print_Area" localSheetId="0">'прил 4'!$A$8:$G$398</definedName>
    <definedName name="_xlnm.Print_Area" localSheetId="1">'прил 5'!$A$8:$F$301</definedName>
    <definedName name="_xlnm.Print_Titles" localSheetId="0">'прил 4'!$A:$B,'прил 4'!$15:$17</definedName>
    <definedName name="QQQ" localSheetId="0" hidden="1">{#N/A,#N/A,FALSE,"Вып.доходы"}</definedName>
    <definedName name="QQQ" hidden="1">{#N/A,#N/A,FALSE,"Вып.доходы"}</definedName>
    <definedName name="s" localSheetId="0" hidden="1">{#N/A,#N/A,FALSE,"Вып.доходы"}</definedName>
    <definedName name="s" hidden="1">{#N/A,#N/A,FALSE,"Вып.доходы"}</definedName>
    <definedName name="TableHeaderYear1">'прил 5'!#REF!</definedName>
    <definedName name="wrn.выпдох." localSheetId="0" hidden="1">{#N/A,#N/A,FALSE,"Вып.доходы"}</definedName>
    <definedName name="wrn.выпдох." hidden="1">{#N/A,#N/A,FALSE,"Вып.доходы"}</definedName>
    <definedName name="Year">'прил 5'!$A$9</definedName>
    <definedName name="ААА" localSheetId="0" hidden="1">{#N/A,#N/A,FALSE,"Вып.доходы"}</definedName>
    <definedName name="ААА" hidden="1">{#N/A,#N/A,FALSE,"Вып.доходы"}</definedName>
    <definedName name="в" localSheetId="0" hidden="1">{#N/A,#N/A,FALSE,"Вып.доходы"}</definedName>
    <definedName name="в" hidden="1">{#N/A,#N/A,FALSE,"Вып.доходы"}</definedName>
    <definedName name="глшгл" hidden="1">{#N/A,#N/A,FALSE,"Вып.доходы"}</definedName>
    <definedName name="гпш" hidden="1">{#N/A,#N/A,FALSE,"Вып.доходы"}</definedName>
    <definedName name="д" localSheetId="0" hidden="1">{#N/A,#N/A,FALSE,"Вып.доходы"}</definedName>
    <definedName name="д" hidden="1">{#N/A,#N/A,FALSE,"Вып.доходы"}</definedName>
    <definedName name="е" localSheetId="0" hidden="1">{#N/A,#N/A,FALSE,"Вып.доходы"}</definedName>
    <definedName name="е" hidden="1">{#N/A,#N/A,FALSE,"Вып.доходы"}</definedName>
    <definedName name="Еще" localSheetId="0" hidden="1">{#N/A,#N/A,FALSE,"Вып.доходы"}</definedName>
    <definedName name="Еще" hidden="1">{#N/A,#N/A,FALSE,"Вып.доходы"}</definedName>
    <definedName name="й" localSheetId="0" hidden="1">{#N/A,#N/A,FALSE,"Вып.доходы"}</definedName>
    <definedName name="й" hidden="1">{#N/A,#N/A,FALSE,"Вып.доходы"}</definedName>
    <definedName name="к" localSheetId="0" hidden="1">{#N/A,#N/A,FALSE,"Вып.доходы"}</definedName>
    <definedName name="к" hidden="1">{#N/A,#N/A,FALSE,"Вып.доходы"}</definedName>
    <definedName name="л" localSheetId="0" hidden="1">{#N/A,#N/A,FALSE,"Вып.доходы"}</definedName>
    <definedName name="л" hidden="1">{#N/A,#N/A,FALSE,"Вып.доходы"}</definedName>
    <definedName name="н" hidden="1">{#N/A,#N/A,FALSE,"Вып.доходы"}</definedName>
    <definedName name="нг" hidden="1">{#N/A,#N/A,FALSE,"Вып.доходы"}</definedName>
    <definedName name="п" localSheetId="0" hidden="1">{#N/A,#N/A,FALSE,"Вып.доходы"}</definedName>
    <definedName name="п" hidden="1">{#N/A,#N/A,FALSE,"Вып.доходы"}</definedName>
    <definedName name="пп" localSheetId="0" hidden="1">{#N/A,#N/A,FALSE,"Вып.доходы"}</definedName>
    <definedName name="пп" hidden="1">{#N/A,#N/A,FALSE,"Вып.доходы"}</definedName>
    <definedName name="про" localSheetId="0" hidden="1">{#N/A,#N/A,FALSE,"Вып.доходы"}</definedName>
    <definedName name="про" hidden="1">{#N/A,#N/A,FALSE,"Вып.доходы"}</definedName>
    <definedName name="пру" localSheetId="0" hidden="1">{#N/A,#N/A,FALSE,"Вып.доходы"}</definedName>
    <definedName name="пру" hidden="1">{#N/A,#N/A,FALSE,"Вып.доходы"}</definedName>
    <definedName name="р" localSheetId="0" hidden="1">{#N/A,#N/A,FALSE,"Вып.доходы"}</definedName>
    <definedName name="р" hidden="1">{#N/A,#N/A,FALSE,"Вып.доходы"}</definedName>
    <definedName name="рр" localSheetId="0" hidden="1">{#N/A,#N/A,FALSE,"Вып.доходы"}</definedName>
    <definedName name="рр" hidden="1">{#N/A,#N/A,FALSE,"Вып.доходы"}</definedName>
    <definedName name="с" localSheetId="0" hidden="1">{#N/A,#N/A,FALSE,"Вып.доходы"}</definedName>
    <definedName name="с" hidden="1">{#N/A,#N/A,FALSE,"Вып.доходы"}</definedName>
    <definedName name="у" localSheetId="0" hidden="1">{#N/A,#N/A,FALSE,"Вып.доходы"}</definedName>
    <definedName name="у" hidden="1">{#N/A,#N/A,FALSE,"Вып.доходы"}</definedName>
    <definedName name="укке" hidden="1">{#N/A,#N/A,FALSE,"Вып.доходы"}</definedName>
    <definedName name="уц" hidden="1">{#N/A,#N/A,FALSE,"Вып.доходы"}</definedName>
    <definedName name="функ" localSheetId="0" hidden="1">{#N/A,#N/A,FALSE,"Вып.доходы"}</definedName>
    <definedName name="функ" hidden="1">{#N/A,#N/A,FALSE,"Вып.доходы"}</definedName>
    <definedName name="х" localSheetId="0" hidden="1">{#N/A,#N/A,FALSE,"Вып.доходы"}</definedName>
    <definedName name="х" hidden="1">{#N/A,#N/A,FALSE,"Вып.доходы"}</definedName>
    <definedName name="ц" localSheetId="0" hidden="1">{#N/A,#N/A,FALSE,"Вып.доходы"}</definedName>
    <definedName name="ц" hidden="1">{#N/A,#N/A,FALSE,"Вып.доходы"}</definedName>
    <definedName name="цукц" hidden="1">{#N/A,#N/A,FALSE,"Вып.доходы"}</definedName>
    <definedName name="ш" hidden="1">{#N/A,#N/A,FALSE,"Вып.доходы"}</definedName>
    <definedName name="щз" hidden="1">{#N/A,#N/A,FALSE,"Вып.доходы"}</definedName>
    <definedName name="щню.п" hidden="1">{#N/A,#N/A,FALSE,"Вып.доходы"}</definedName>
  </definedNames>
  <calcPr fullCalcOnLoad="1"/>
</workbook>
</file>

<file path=xl/comments1.xml><?xml version="1.0" encoding="utf-8"?>
<comments xmlns="http://schemas.openxmlformats.org/spreadsheetml/2006/main">
  <authors>
    <author>Пользователь</author>
  </authors>
  <commentList>
    <comment ref="G305" authorId="0">
      <text>
        <r>
          <rPr>
            <b/>
            <sz val="9"/>
            <rFont val="Tahoma"/>
            <family val="0"/>
          </rPr>
          <t>Пользователь:</t>
        </r>
        <r>
          <rPr>
            <sz val="9"/>
            <rFont val="Tahoma"/>
            <family val="0"/>
          </rPr>
          <t xml:space="preserve">
-6000</t>
        </r>
      </text>
    </comment>
    <comment ref="H122" authorId="0">
      <text>
        <r>
          <rPr>
            <b/>
            <sz val="9"/>
            <rFont val="Tahoma"/>
            <family val="0"/>
          </rPr>
          <t>Пользователь:</t>
        </r>
        <r>
          <rPr>
            <sz val="9"/>
            <rFont val="Tahoma"/>
            <family val="0"/>
          </rPr>
          <t xml:space="preserve">
-8000</t>
        </r>
      </text>
    </comment>
  </commentList>
</comments>
</file>

<file path=xl/sharedStrings.xml><?xml version="1.0" encoding="utf-8"?>
<sst xmlns="http://schemas.openxmlformats.org/spreadsheetml/2006/main" count="2754" uniqueCount="388">
  <si>
    <t>№ п/п</t>
  </si>
  <si>
    <t xml:space="preserve">Наименование </t>
  </si>
  <si>
    <t>ГРС</t>
  </si>
  <si>
    <t>Раздел, под-раздел</t>
  </si>
  <si>
    <t>Целевая статья</t>
  </si>
  <si>
    <t>Собрание депутатов Елизовского городского поселения</t>
  </si>
  <si>
    <t>911</t>
  </si>
  <si>
    <t>Общегосударственные вопросы</t>
  </si>
  <si>
    <t>01</t>
  </si>
  <si>
    <t>Непрограммные расходы</t>
  </si>
  <si>
    <t>99 0 00 00000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</si>
  <si>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</si>
  <si>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</si>
  <si>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</si>
  <si>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</si>
  <si>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/>
  </si>
  <si>
    <t xml:space="preserve">Непрограммные расходы. Обеспечение деятельности муниципальных органов власти (муниципальных органов), за исключением обособленных расходов, которым присваиваются уникальные коды </t>
  </si>
  <si>
    <t>99 0 00 10010</t>
  </si>
  <si>
    <t>200</t>
  </si>
  <si>
    <t>Иные бюджетные ассигнования</t>
  </si>
  <si>
    <t>800</t>
  </si>
  <si>
    <t>Непрограммные расходы. Заместители председателя представительного органа муниципального образования</t>
  </si>
  <si>
    <t>99 0 00 10040</t>
  </si>
  <si>
    <t xml:space="preserve">Контрольно-счетная палата Елизовского городского поселения </t>
  </si>
  <si>
    <t>913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</si>
  <si>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</si>
  <si>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</si>
  <si>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Непрограммные расходы. Руководитель Контрольно-счетной палаты муниципального образования и его заместители</t>
  </si>
  <si>
    <t>99 0 00 10060</t>
  </si>
  <si>
    <t>Администрация Елизовского городского поселения</t>
  </si>
  <si>
    <t>912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</si>
  <si>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</si>
  <si>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</si>
  <si>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Непрограммные расходы. Глава местной администрации</t>
  </si>
  <si>
    <t>99 0 00 10030</t>
  </si>
  <si>
    <t>Резервные фонды</t>
  </si>
  <si>
    <t>0111</t>
  </si>
  <si>
    <t>Непрограммные расходы. Резервный фонд местной администрации</t>
  </si>
  <si>
    <t>99 0 00 10080</t>
  </si>
  <si>
    <t>Другие общегосударственные вопросы</t>
  </si>
  <si>
    <t>0113</t>
  </si>
  <si>
    <t>Непрограммные расходы. Расходы на реализацию мероприятий, связанных с осуществлением наказов избирателей депутатам Собрания депутатов Елизовского городского поселения</t>
  </si>
  <si>
    <t>99 0 00 60040</t>
  </si>
  <si>
    <t>Социальная политика</t>
  </si>
  <si>
    <t>10</t>
  </si>
  <si>
    <t>Социальное обеспечение населения</t>
  </si>
  <si>
    <t>1003</t>
  </si>
  <si>
    <t>99 0 00 20010</t>
  </si>
  <si>
    <t>Социальное обеспечение и иные выплаты населению</t>
  </si>
  <si>
    <t>300</t>
  </si>
  <si>
    <t>Управление финансов и экономического развития администрации Елизовского городского поселения</t>
  </si>
  <si>
    <t>914</t>
  </si>
  <si>
    <t>03 0 00 00000</t>
  </si>
  <si>
    <t>03 0 01 09990</t>
  </si>
  <si>
    <t>Пенсионное обеспечение</t>
  </si>
  <si>
    <t>1001</t>
  </si>
  <si>
    <t>Непрограммные расходы. Доплаты к пенсиям муниципальных служащих</t>
  </si>
  <si>
    <t>99 0 00 20030</t>
  </si>
  <si>
    <t>Управление жилищно-коммунального хозяйства администрации Елизовского городского поселения</t>
  </si>
  <si>
    <t>915</t>
  </si>
  <si>
    <t>Предоставление субсидий бюджетным, автономным учреждениям и иным некоммерческим организациям</t>
  </si>
  <si>
    <t>600</t>
  </si>
  <si>
    <t>Национальная экономика</t>
  </si>
  <si>
    <t>04</t>
  </si>
  <si>
    <t>Дорожное хозяйство (дорожные фонды)</t>
  </si>
  <si>
    <t>0409</t>
  </si>
  <si>
    <t>01 0 00 00000</t>
  </si>
  <si>
    <t>01 2 00 00000</t>
  </si>
  <si>
    <t>Жилищно-коммунальное хозяйство</t>
  </si>
  <si>
    <t>05</t>
  </si>
  <si>
    <t>Жилищное хозяйство</t>
  </si>
  <si>
    <t>0501</t>
  </si>
  <si>
    <t>12 0 00 00000</t>
  </si>
  <si>
    <t xml:space="preserve">Основное мероприятие "Выполнение работ по восстановительному ремонту жилых помещений, находящихся в собственности Елизовского городского поселения". Реализация  мероприятий соответствующей программы, подпрограммы в рамках соответствующей муниципальной программы Елизовского городского поселения, за исключением обособленных расходов, которым присваиваются уникальные коды </t>
  </si>
  <si>
    <t>12 0 01 09990</t>
  </si>
  <si>
    <t>Коммунальное хозяйство</t>
  </si>
  <si>
    <t>0502</t>
  </si>
  <si>
    <t>Непрограммные расходы.</t>
  </si>
  <si>
    <t>10 0 00 00000</t>
  </si>
  <si>
    <t>10 1 00 00000</t>
  </si>
  <si>
    <t xml:space="preserve">Основное мероприятие "Модернизация систем энерго-, теплоснабжения на территории Елизовского городского поселения". Реализация  мероприятий соответствующей программы, подпрограммы в рамках соответствующей муниципальной программы Елизовского городского поселения, за исключением обособленных расходов, которым присваиваются уникальные коды </t>
  </si>
  <si>
    <t>10 1 02 09990</t>
  </si>
  <si>
    <t>Благоустройство</t>
  </si>
  <si>
    <t>0503</t>
  </si>
  <si>
    <t>Подпрограмма "Современная городская среда в Елизовском городском поселении"</t>
  </si>
  <si>
    <t>01 1 00 00000</t>
  </si>
  <si>
    <t>Непрограммные расходы. Расходы на обеспечение деятельности (оказание услуг) МБУ "Благоустройство города Елизово", в том числе на предоставление субсидий</t>
  </si>
  <si>
    <t>99 0 00 70010</t>
  </si>
  <si>
    <t>99 0 00 60010</t>
  </si>
  <si>
    <t xml:space="preserve">Непрограммные расходы. Организация и содержание мест захоронения </t>
  </si>
  <si>
    <t>99 0 00 60020</t>
  </si>
  <si>
    <t>Непрограммные расходы. Перевозка бесхозного имущества на площадку спецхранения</t>
  </si>
  <si>
    <t>99 0 00 60030</t>
  </si>
  <si>
    <t>Непрограммные расходы. Плата за размещение объектов наружного освещения</t>
  </si>
  <si>
    <t>99 0 00 60060</t>
  </si>
  <si>
    <t>Другие вопросы в области жилищно-коммунального хозяйства</t>
  </si>
  <si>
    <t>0505</t>
  </si>
  <si>
    <t>Основное мероприятие "Проведение мероприятий, направленных на ремонт ветхих и аварийных сетей".  Решение вопросов местного значения городского поселения в рамках соответствующей государственной программы Камчатского края (софинансирование за счет средств местного бюджета)</t>
  </si>
  <si>
    <t>99 0 00 20050</t>
  </si>
  <si>
    <t>09 0 00 00000</t>
  </si>
  <si>
    <t xml:space="preserve">Основное мероприятие "Совершенствование организации безопасного движения транспортных средств и пешеходов". Реализация  мероприятий соответствующей программы, подпрограммы в рамках соответствующей муниципальной программы Елизовского городского поселения, за исключением обособленных расходов, которым присваиваются уникальные коды </t>
  </si>
  <si>
    <t>06 0 00 00000</t>
  </si>
  <si>
    <t>06 1 00 00000</t>
  </si>
  <si>
    <t>Основное мероприятие "Мероприятия по содержанию автомобильных дорог общего пользования местного значения Елизовского городского поселения, а также искусственных сооружений на них". Решение вопросов местного значения городского поселения в рамках соответствующей государственной программы Камчатского края</t>
  </si>
  <si>
    <t>Основное мероприятие "Мероприятия по содержанию автомобильных дорог общего пользования местного значения Елизовского городского поселения, а также искусственных сооружений на них". Решение вопросов местного значения городского поселения в рамках соответствующей государственной программы Камчатского края (софинансирование за счет средств местного бюджета)</t>
  </si>
  <si>
    <t>Непрограммные расходы. Компенсация выпадающих доходов организациям, предоставляющим населению услуги водоснабжения и водоотведения по тарифам, не обеспечивающим возмещение издержек</t>
  </si>
  <si>
    <t>99 0 00 10100</t>
  </si>
  <si>
    <t>Управление имущественных отношений администрации Елизовского городского поселения</t>
  </si>
  <si>
    <t>916</t>
  </si>
  <si>
    <t>02 0 00 00000</t>
  </si>
  <si>
    <t xml:space="preserve">Основное мероприятие "Подготовка технической документации на объекты недвижимости".  Реализация  мероприятий соответствующей программы, подпрограммы в рамках соответствующей муниципальной программы Елизовского городского поселения, за исключением обособленных расходов, которым присваиваются уникальные коды </t>
  </si>
  <si>
    <t>02 0 01 09990</t>
  </si>
  <si>
    <t xml:space="preserve">Основное мероприятие "Оценка рыночной стоимости объектов муниципальной собственности Елизовского городского поселения". Реализация  мероприятий соответствующей программы, подпрограммы в рамках соответствующей муниципальной программы Елизовского городского поселения, за исключением обособленных расходов, которым присваиваются уникальные коды </t>
  </si>
  <si>
    <t>02 0 04 09990</t>
  </si>
  <si>
    <t>14 0 00 00000</t>
  </si>
  <si>
    <t xml:space="preserve">Управление архитектуры и градостроительства администрации Елизовского городского поселения </t>
  </si>
  <si>
    <t>918</t>
  </si>
  <si>
    <t xml:space="preserve">Основное мероприятие "Формирование и проведение государственного кадастрового учета земельных участков". Реализация  мероприятий соответствующей программы, подпрограммы в рамках соответствующей муниципальной программы Елизовского городского поселения, за исключением обособленных расходов, которым присваиваются уникальные коды </t>
  </si>
  <si>
    <t>02 0 05 09990</t>
  </si>
  <si>
    <t xml:space="preserve">Основное мероприятие "Формирование и проведение государственного кадастрового учета земельных участков уличной дорожной сети". Реализация  мероприятий соответствующей программы, подпрограммы в рамках соответствующей муниципальной программы Елизовского городского поселения, за исключением обособленных расходов, которым присваиваются уникальные коды </t>
  </si>
  <si>
    <t>02 0 06 09990</t>
  </si>
  <si>
    <t>14 1 00 00000</t>
  </si>
  <si>
    <t>14 2 00 00000</t>
  </si>
  <si>
    <t>Подпрограмма "Благоустройство территории Елизовского городского поселения"</t>
  </si>
  <si>
    <t>Отдел по культуре, молодежной политике, физической культуре и спорту администрации Елизовского городского поселения</t>
  </si>
  <si>
    <t>919</t>
  </si>
  <si>
    <t>Образование</t>
  </si>
  <si>
    <t>07</t>
  </si>
  <si>
    <t>0707</t>
  </si>
  <si>
    <t>08 0 00 00000</t>
  </si>
  <si>
    <t xml:space="preserve">Основное мероприятие "Вовлечение молодежи в социальную практику и ее информирование о потенциальных возможностях развития". Реализация  мероприятий соответствующей программы, подпрограммы в рамках соответствующей муниципальной программы Елизовского городского поселения, за исключением обособленных расходов, которым присваиваются уникальные коды </t>
  </si>
  <si>
    <t xml:space="preserve">Основное мероприятие "Укрепление института молодой семьи". Реализация  мероприятий соответствующей программы, подпрограммы в рамках соответствующей муниципальной программы Елизовского городского поселения, за исключением обособленных расходов, которым присваиваются уникальные коды </t>
  </si>
  <si>
    <t xml:space="preserve"> </t>
  </si>
  <si>
    <t>Культура, кинематография</t>
  </si>
  <si>
    <t>08</t>
  </si>
  <si>
    <t>Культура</t>
  </si>
  <si>
    <t>0801</t>
  </si>
  <si>
    <t>04 0 00 00000</t>
  </si>
  <si>
    <t>Физическая культура и спорт</t>
  </si>
  <si>
    <t>11</t>
  </si>
  <si>
    <t>Физическая культура</t>
  </si>
  <si>
    <t>1101</t>
  </si>
  <si>
    <t>Непрограммные расходы. Расходы на обеспечение деятельности (оказание услуг) МАУ "Елизовский городской спортивный физкультурно-оздоровительный центр", в том числе на предоставление субсидий</t>
  </si>
  <si>
    <t>99 0 00 70040</t>
  </si>
  <si>
    <t>08 1 00 00000</t>
  </si>
  <si>
    <t>08 1 01 09990</t>
  </si>
  <si>
    <t xml:space="preserve">Управление делами администрации Елизовского городского поселения </t>
  </si>
  <si>
    <t>920</t>
  </si>
  <si>
    <t>99 0 00 40080</t>
  </si>
  <si>
    <t xml:space="preserve">Основное мероприятие "Проведение мероприятий по разъяснению сущности терроризма и его общественной опасности, формированию стойкого неприятия обществом, прежде всего молодежью, идеологии терроризма в различных его проявлениях". Реализация  мероприятий соответствующей программы, подпрограммы в рамках соответствующей муниципальной программы Елизовского городского поселения, за исключением обособленных расходов, которым присваиваются уникальные коды </t>
  </si>
  <si>
    <t>Национальная безопасность и правоохранительная деятельность</t>
  </si>
  <si>
    <t>03</t>
  </si>
  <si>
    <t>07 0 00 00000</t>
  </si>
  <si>
    <t>Основное мероприятие "Повышение уровня защиты населения от чрезвычайных ситуаций природного и техногенного характера, пожарной безопасности и безопасности людей на водных объектах". Реализация  мероприятий соответствующей программы, подпрограммы в рамках соответствующей муниципальной программы Елизовского городского поселения, за исключением обособленных расходов, которым присваиваются уникальные коды</t>
  </si>
  <si>
    <t>07 0 01 09990</t>
  </si>
  <si>
    <t>Непрограммые расходы. Расходы на обеспечение деятельности (оказание услуг) МКУ "Служба по обеспечению деятельности администрации Елизовского городского поселения", в том числе на предоставление субсидий</t>
  </si>
  <si>
    <t>99 0 00 70060</t>
  </si>
  <si>
    <t>ИТОГО РАСХОДОВ:</t>
  </si>
  <si>
    <t xml:space="preserve">Содержание ОМС </t>
  </si>
  <si>
    <t>Установленный норматив</t>
  </si>
  <si>
    <t>До предельного норматива</t>
  </si>
  <si>
    <t>Доходы</t>
  </si>
  <si>
    <t>Дефицит</t>
  </si>
  <si>
    <t>Предельный без остатка</t>
  </si>
  <si>
    <t>Предельный с остатком</t>
  </si>
  <si>
    <t>До предельного без остатка</t>
  </si>
  <si>
    <t>До предельного с остатком</t>
  </si>
  <si>
    <t>Наименование</t>
  </si>
  <si>
    <t>Раздел</t>
  </si>
  <si>
    <t>Подраздел</t>
  </si>
  <si>
    <t>Вид расходов</t>
  </si>
  <si>
    <t>2</t>
  </si>
  <si>
    <t>3</t>
  </si>
  <si>
    <t>02</t>
  </si>
  <si>
    <t>Непрограммные расходы. Председатель представительного органа муниципального образования и его заместители</t>
  </si>
  <si>
    <t>06</t>
  </si>
  <si>
    <t>13</t>
  </si>
  <si>
    <t>09</t>
  </si>
  <si>
    <t>Непрограммые расходы</t>
  </si>
  <si>
    <t>Всего</t>
  </si>
  <si>
    <t xml:space="preserve">Основное мероприятие "Денежные призы в рамках реализации конкурса "Лучшее новогоднее оформление внешнего вида фасадов зданий и прилегающих к ним территорий в Елизовском городском поселении к празднованию Нового года". Реализация  мероприятий соответствующей программы, подпрограммы в рамках соответствующей муниципальной программы Елизовского городского поселения, за исключением обособленных расходов, которым присваиваются уникальные коды </t>
  </si>
  <si>
    <t xml:space="preserve">Основное мероприятие "Содержание муниципального имущества Елизовского городского поселения". Реализация  мероприятий соответствующей программы, подпрограммы в рамках соответствующей муниципальной программы Елизовского городского поселения, за исключением обособленных расходов, которым присваиваются уникальные коды </t>
  </si>
  <si>
    <t>Муниципальная программа "Обеспечение доступным и комфортным жильем жителей Елизовского городского поселения"</t>
  </si>
  <si>
    <t>Подпрограмма А "Региональная адресная программа по переселению граждан из аварийного жилищного фонда в Елизовском городском поселении"</t>
  </si>
  <si>
    <t>14 A 00 00000</t>
  </si>
  <si>
    <t>Муниципальная программа "Развитие субъектов малого и среднего предпринимательства в Елизовском городском поселении"</t>
  </si>
  <si>
    <t>02 0 07 09990</t>
  </si>
  <si>
    <t>Подпрограмма "Стимулирование развития жилищного строительства в Елизовском городском поселении"</t>
  </si>
  <si>
    <t xml:space="preserve">Муниципальная программа "Формирование современной городской среды в Елизовском городском поселении" </t>
  </si>
  <si>
    <t>Муниципальная программа "Физическая культура, спорт, молодежная политика, отдых  и оздоровление детей в Елизовском городском поселении"</t>
  </si>
  <si>
    <t>Подпрограмма "Развитие массовой физической культуры и спорта в Елизовском городском поселении"</t>
  </si>
  <si>
    <t>08 1 02 09990</t>
  </si>
  <si>
    <t>08 2 00 00000</t>
  </si>
  <si>
    <t>Подпрограмма "Молодежь Елизовского городского поселения"</t>
  </si>
  <si>
    <t>08 2 01 09990</t>
  </si>
  <si>
    <t>08 2 02 09990</t>
  </si>
  <si>
    <t>Непрограммные расходы. Расходы на обеспечение деятельности (оказание услуг) МАУ культуры Киноконцертный досуговый центр "Гейзер", в том числе на предоставление субсидий</t>
  </si>
  <si>
    <t>99 0 00 70020</t>
  </si>
  <si>
    <t>Муниципальная программа "Развитие культуры в Елизовском городском поселении"</t>
  </si>
  <si>
    <t>Подпрограмма "Традиционная культура и народное творчество в Елизовском городском поселении"</t>
  </si>
  <si>
    <t>04 1 00 00000</t>
  </si>
  <si>
    <t>04 1 01 09990</t>
  </si>
  <si>
    <t>14 3 00 00000</t>
  </si>
  <si>
    <t xml:space="preserve"> - расходы за счет средств местного бюджета</t>
  </si>
  <si>
    <t xml:space="preserve"> - расходы за счет средств краевого бюджета</t>
  </si>
  <si>
    <t>Муниципальная программа "Физическая культура, спорт, молодежная политика, отдых и оздоровление детей в Елизовском городском поселении"</t>
  </si>
  <si>
    <t xml:space="preserve">Основное мероприятие "Совершенствование материально-технической базы для занятий физической культурой и спортом".  Реализация  мероприятий соответствующей программы, подпрограммы в рамках соответствующей муниципальной программы Елизовского городского поселения, за исключением обособленных расходов, которым присваиваются уникальные коды </t>
  </si>
  <si>
    <t>Подпрограмма "Профилактика правонарушений, преступлений и повышение безопасности дорожного движения в Елизовском городском поселении"</t>
  </si>
  <si>
    <t>09 1 00 00000</t>
  </si>
  <si>
    <t>09 1 02 09990</t>
  </si>
  <si>
    <t>Подпрограмма "Профилактика терроризма и экстремизма в Елизовском городском поселении"</t>
  </si>
  <si>
    <t>09 2 01 09990</t>
  </si>
  <si>
    <t>09 2 00 00000</t>
  </si>
  <si>
    <t>Муниципальная программа "Защита населения, территории от чрезвычайных ситуаций, обеспечение пожарной безопасности, развитие гражданской обороны на территории Елизовского городского поселения"</t>
  </si>
  <si>
    <t>0408</t>
  </si>
  <si>
    <t>Транспорт</t>
  </si>
  <si>
    <t>Подпрограмма "Профилактика правонарушений, преступлений и повышение безопасности дорожного движения в Елизовском городском поселении в 2020-2022 году"</t>
  </si>
  <si>
    <t>0412</t>
  </si>
  <si>
    <t>Другие вопросы в области национальной экономики</t>
  </si>
  <si>
    <t>Подпрограмма "Энергосбережение и повышение энергетической эффективности объектов жилищного фонда в Елизовском городском поселении"</t>
  </si>
  <si>
    <t>Муниципальная программа "Энергоэффективность, развитие энергетики и коммунального хозяйства, обеспечение жителей Елизовского городского поселения коммунальными услугами и услугами по благоустройству территории"</t>
  </si>
  <si>
    <t>Основное мероприятие "Проведение мероприятий, направленных на приобретение, установку резервных источников электроснабжения на объектах тело-, водоснабжения и водоотведения". Решение вопросов местного значения городского поселения в рамках соответствующей государственной программы Камчатского края</t>
  </si>
  <si>
    <t>10 1 03 4006В</t>
  </si>
  <si>
    <t>Муниципальная программа "Энергоэффективность, развитие энергетики и коммунального хозяйства, обеспечение жителей Елизовского городского поселения коммунальными услугами и услугами по благоустройству территории".</t>
  </si>
  <si>
    <t>10 1 01 4006В</t>
  </si>
  <si>
    <t>Основное мероприятие "Проведение мероприятий, направленных на ремонт ветхих и аварийных сетей".  Решение вопросов местного значения городского поселения в рамках соответствующей государственной программы Камчатского края</t>
  </si>
  <si>
    <t>10 1 04 09990</t>
  </si>
  <si>
    <t>Муниципальная программа "Проведение восстановительного ремонта жилых помещений муниципального жилищного фонда в Елизовском городском поселении"</t>
  </si>
  <si>
    <t>Непрограммные расходы. Субсидия юридическим лицам (за исключением государственных (муниципальных) учреждений), и индивидуальным предпринимателям в целях возмещения затрат по вопросам похоронного дела</t>
  </si>
  <si>
    <t>99 0 00 10160</t>
  </si>
  <si>
    <t xml:space="preserve">Основное мероприятие "Подготовка технической документации на объекты недвижимости".  Реализация  мероприятий соответствующей программы, подпрограммы в рамках соответствующей муниципальной программы Елизовского городского поселения, за исключением обособленных расходов, которым присваиваются уникальные коды  </t>
  </si>
  <si>
    <t>Подпрограмма "Повышение устойчивости жилых домов, основных объектов и систем жизнеобеспечения в Елизовском городском поселении"</t>
  </si>
  <si>
    <t xml:space="preserve">Основное мероприятие "Обследование на сейсмостойкость многоквартирных домов". Реализация  мероприятий соответствующей программы, подпрограммы в рамках соответствующей муниципальной программы Елизовского городского поселения, за исключением обособленных расходов, которым присваиваются уникальные коды </t>
  </si>
  <si>
    <t>14 2 01 09990</t>
  </si>
  <si>
    <t>Подпрограмма "Развитие дорожного хозяйства в Елизовском городском поселении"</t>
  </si>
  <si>
    <t>12</t>
  </si>
  <si>
    <t>Муниципальная программа "Энергоэффективность, развитие энергетики и коммунального хозяйства, обеспечение жителей Елизовского городского поселения коммунальными услугами"</t>
  </si>
  <si>
    <t>Непрограммные расходы. Электроэнергия уличного освещения, электроснабжение светофорных объектов</t>
  </si>
  <si>
    <t>Основное мероприятие "Совершенствование организации безопасного движения транспортных средств и пешеходов". Решение вопросов местного значения городского поселения в рамках соответствующей государственной программы Камчатского края (софинансирование за счет средств местного бюджета)</t>
  </si>
  <si>
    <t>Основное мероприятие "Совершенствование организации безопасного движения транспортных средств и пешеходов". Решение вопросов местного значения городского поселения в рамках соответствующей государственной программы Камчатского края</t>
  </si>
  <si>
    <t>09 1 02 4006К</t>
  </si>
  <si>
    <t>Основное мероприятие "Проведение мероприятий, направленных на приобретение, установку резервных источников электроснабжения на объектах тело-, водоснабжения и водоотведения". Решение вопросов местного значения городского поселения в рамках соответствующей государственной программы Камчатского края (софинансирование за счет средств местного бюджета)</t>
  </si>
  <si>
    <t xml:space="preserve"> - расходы за счет средств федерального бюджета</t>
  </si>
  <si>
    <t>Подпрограмма "Развитие дорожного хозяйства в Елизовском городском поселении". Решение вопросов местного значения городского поселения в рамках соответствующей государственной программы Камчатского края</t>
  </si>
  <si>
    <t>Основное мероприятие "Поддержка граждан и объединений, участвующих в охране общественного порядка, создание условий для деятельности народных дружин". Решение вопросов местного значения в рамках соответствующей государственной программы Камчатского края</t>
  </si>
  <si>
    <t>Коды</t>
  </si>
  <si>
    <t>Молодежная политика</t>
  </si>
  <si>
    <t xml:space="preserve">Непрограммные расходы. Выплаты несоциального характера гражданам, удостоенным звания "Почетный гражданин города "Елизово"        </t>
  </si>
  <si>
    <t xml:space="preserve">Основное мероприятие "Проведение конкурса "Лучшее новогоднее оформление внешнего вида фасадов зданий и прилегающих к ним территорий в Елизовском городском поселении к празднованию Нового года". Реализация  мероприятий соответствующей программы, подпрограммы в рамках соответствующей муниципальной программы Елизовского городского поселения, за исключением обособленных расходов, которым присваиваются уникальные коды </t>
  </si>
  <si>
    <t>Основное мероприятие "Предоставление межбюджетных трансфертов местным бюджетам на решение вопросов местного значения в сфере благоустройства территорий".  Реализация  мероприятий соответствующей программы, подпрограммы в рамках соответствующей муниципальной программы Елизовского городского поселения, за исключением обособленных расходов, которым присваиваются уникальные коды</t>
  </si>
  <si>
    <t>01 2 02 09990</t>
  </si>
  <si>
    <t>Муниципальная программа "Профилактика правонарушений, терроризма, экстремизма, наркомании и алкоголизма в Елизовском городском поселении"</t>
  </si>
  <si>
    <t>02 0 09 09990</t>
  </si>
  <si>
    <t>Защита населения и территории от чрезвычайных ситуаций природного и техногенного характера, пожарная безопасность</t>
  </si>
  <si>
    <t>0310</t>
  </si>
  <si>
    <t>Муниципальная программа "Управление и распоряжение муниципальным имуществом в Елизовском городском поселении"</t>
  </si>
  <si>
    <t>Муниципальная программа "Развитие транспортной системы Елизовского городского поселения"</t>
  </si>
  <si>
    <t>09 1 01 4006К</t>
  </si>
  <si>
    <t xml:space="preserve">915 </t>
  </si>
  <si>
    <t>99 0 00 40240</t>
  </si>
  <si>
    <t>Непрограммные расходы. Выполнение государственных полномочий Камчатского края по вопросам предоставления гражданам субсидий на оплату жилых помещений и коммунальных услуг</t>
  </si>
  <si>
    <t>01 2 01 4006Ц</t>
  </si>
  <si>
    <t>Основное мероприятие "Капитальный ремонт и ремонт автомобильных дорог общего пользования населенных пунктов (в том числе элементов улично-дорожной сети, включая тротуары и парковки), дворовых территорий многоквартирных домов и проездов к ним". Решение вопросов местного значения городского поселения в рамках соответствующей государственной программы Камчатского края</t>
  </si>
  <si>
    <t>06 1 01 4006Г</t>
  </si>
  <si>
    <t>0605</t>
  </si>
  <si>
    <t>11 0 00 00000</t>
  </si>
  <si>
    <t>11 2 00 00000</t>
  </si>
  <si>
    <t>Другие вопросы в области охраны окружающей среды</t>
  </si>
  <si>
    <t>Муниципальная программа "Обращение с отходами производства и потребления  в  Елизовском городском поселении"</t>
  </si>
  <si>
    <t>Подпрограмма "Развитие комплексной системы обращения с твердыми коммунальными отходами на территории Елизовского городского поселения"</t>
  </si>
  <si>
    <t>99 0 00 40130</t>
  </si>
  <si>
    <t>Непрограммные расходы. Выполнение государственных полномочий Камчатского края по предоставлению мер социальной поддержки отдельным категориям граждан, проживающим в Камчатском крае, по проезду на автомобильном транспорте общего пользования городского сообщения</t>
  </si>
  <si>
    <t>Охрана окружающей среды</t>
  </si>
  <si>
    <t>Подпрограмма "Обеспечение условий реализации программы"</t>
  </si>
  <si>
    <t>04 2 00 00000</t>
  </si>
  <si>
    <t>04 2 01 09990</t>
  </si>
  <si>
    <t xml:space="preserve">Основное мероприятие "Развитие инфраструктуры и системы управления в сфере культуры". Реализация  мероприятий соответствующей программы, подпрограммы в рамках соответствующей муниципальной программы Елизовского городского поселения, за исключением обособленных расходов, которым присваиваются уникальные коды </t>
  </si>
  <si>
    <t>14 A 02 09990</t>
  </si>
  <si>
    <t xml:space="preserve">Основное мероприятие "Снос аварийных жилых домов". Реализация  мероприятий соответствующей программы, подпрограммы в рамках соответствующей муниципальной программы Елизовского городского поселения, за исключением обособленных расходов, которым присваиваются уникальные коды </t>
  </si>
  <si>
    <t>Подпрограмма "Обеспечение жильем молодых семей в Елизовском городском поселении"</t>
  </si>
  <si>
    <t>-ИМТ на софинансирование выполнения расходных обязательств поселения</t>
  </si>
  <si>
    <t xml:space="preserve">Основное мероприятие "Модернизация систем энерго-, теплоснабжения и объектов коммунально-бытового назначения на территории Елизовского городского поселения". Реализация  мероприятий соответствующей программы, подпрограммы в рамках соответствующей муниципальной программы Елизовского городского поселения, за исключением обособленных расходов, которым присваиваются уникальные коды </t>
  </si>
  <si>
    <t xml:space="preserve">Основное мероприятие "Поддержка разнообразных видов и форм традиционной народной культуры и творческих инициатив в области художественного самодеятельного творчества и обеспечение доступа граждан к участию в культурной жизни Елизовского городского поселения". Реализация  мероприятий соответствующей программы, подпрограммы в рамках соответствующей муниципальной программы Елизовского городского поселения, за исключением обособленных расходов, которым присваиваются уникальные коды </t>
  </si>
  <si>
    <t xml:space="preserve">Основное мероприятие "Физическое воспитание и обеспечение организации и проведения физкультурных и массовых спортивных мероприятий".  Реализация  мероприятий соответствующей программы, подпрограммы в рамках соответствующей муниципальной программы Елизовского городского поселения, за исключением обособленных расходов, которым присваиваются уникальные коды </t>
  </si>
  <si>
    <t xml:space="preserve">Основное мероприятие "Доставка счетов-квитанций физическим лицам". Реализация  мероприятий соответствующей программы, подпрограммы в рамках соответствующей муниципальной программы Елизовского городского поселения, за исключением обособленных расходов, которым присваиваются уникальные коды </t>
  </si>
  <si>
    <t>02 0 10 09990</t>
  </si>
  <si>
    <t>01 1 F2 55550</t>
  </si>
  <si>
    <t>14 3 01 L4970</t>
  </si>
  <si>
    <t>09 1 01 Т006К</t>
  </si>
  <si>
    <t>09 1 02 Т006К</t>
  </si>
  <si>
    <t>01 2 01 Т006Ц</t>
  </si>
  <si>
    <t>06 1 01 Т006Г</t>
  </si>
  <si>
    <t>10 1 03 Т006В</t>
  </si>
  <si>
    <t>10 1 01 Т006В</t>
  </si>
  <si>
    <t>Основное мероприятие "Капитальный ремонт и ремонт автомобильных дорог общего пользования населенных пунктов (в том числе элементов улично-дорожной сети, включая тротуары и парковки), дворовых территорий многоквартирных домов и проездов к ним". Решение вопросов местного значения городского поселения в рамках соответствующей государственной программы Камчатского края (софинсирование за счет средств местного бюджета)</t>
  </si>
  <si>
    <t>Основное мероприятие "Поддержка граждан и объединений, участвующих в охране общественного порядка, создание условий для деятельности народных дружин". Решение вопросов местного значения городского поселения в рамках соответствующей государственной программы Камчатского края (софинансирование за счет средств местного бюджета)</t>
  </si>
  <si>
    <t>Основное мероприятие "Поддержка граждан и объединений, участвующих в охране общественного порядка, создание условий для деятельности народных дружин". Решение вопросов местного значения в рамках соответствующей государственной программы Камчатского края (софинансирование за счет средств местного бюджета)</t>
  </si>
  <si>
    <t>Основное мероприятие "Капитальный ремонт и ремонт автомобильных дорог общего пользования населенных пунктов (в том числе элементов улично-дорожной сети, включая тротуары и парковки), дворовых территорий многоквартирных домов и проездов к ним".  Решение вопросов местного значения городского поселения в рамках соответствующей государственной программы Камчатского края (софинансирование за счет средств местного бюджета)</t>
  </si>
  <si>
    <t>-ИМТ на софинансирование расходов по оплате коммунальных услуг муниципальных учреждений</t>
  </si>
  <si>
    <t>тыс. руб.</t>
  </si>
  <si>
    <t>Подпрограмма "Ликвидация мест стихийного несанкционированного размещения отходов производства и потребления на территории Елизовского городского поселения"</t>
  </si>
  <si>
    <t>11 1 00 00000</t>
  </si>
  <si>
    <t xml:space="preserve">Основное мероприятие "Уборка ТКО с территорий зеленых насаждений, вдоль дорог федерального и краевого значения вне полосы отвода дороги, водоохранных зон, входящих в территорию Елизовского городского поселения, с целью недопущения загрязнения окружающей среды".  Реализация  мероприятий соответствующей программы, подпрограммы в рамках соответствующей муниципальной программы Елизовского городского поселения, за исключением обособленных расходов, которым присваиваются уникальные коды </t>
  </si>
  <si>
    <t>11 1 01 09990</t>
  </si>
  <si>
    <t>Муниципальная программа "Доступная среда для инвалидов и других маломобильных групп населения в Елизовском городском поселении"</t>
  </si>
  <si>
    <t>05 0 00 00000</t>
  </si>
  <si>
    <t>тыс.руб.</t>
  </si>
  <si>
    <t>Основное мероприятие "Предоставление молодым семьям - участникам Подпрограммы 3 социальных выплат на приобретение жилого помещения или строительство индивидуального жилого дома". Реализация мероприятий по обеспечению жильем молодых семей</t>
  </si>
  <si>
    <t>Региональный проект "Формирование комфортной городской среды". Реализация программ формирования современной городской среды</t>
  </si>
  <si>
    <t xml:space="preserve">Основное мероприятие "Проведение мероприятий по установке коллективных (общедомовых) приборов учета в многоквартирных домах в Камчатском крае, индивидуальных приборов учета на объектах муниципального жилищного фонда и жилых помещениях, находящихся в собственности граждан, признанных в установленном порядке  малоимущими, узлов учета коммунальных ресурсов на источниках тепло-, водоснабжения". Реализация  мероприятий соответствующей программы, подпрограммы в рамках соответствующей муниципальной программы Елизовского городского поселения, за исключением обособленных расходов, которым присваиваются уникальные коды </t>
  </si>
  <si>
    <t xml:space="preserve">Основное мероприятие "Проведение мероприятий по установке коллективных (общедомовых) приборов учета в многоквартирных домах Елизовского городского поселения, индивидуальных приборов учета на объектах муниципального жилищного фонда и в жилых помещениях, находящихся в собственности граждан, признанных в установленном порядке  малоимущими, узлов учета коммунальных ресурсов на источниках тепло-, водоснабжения". Реализация  мероприятий соответствующей программы, подпрограммы в рамках соответствующей муниципальной программы Елизовского городского поселения, за исключением обособленных расходов, которым присваиваются уникальные коды </t>
  </si>
  <si>
    <t xml:space="preserve">Основное мероприятие "Выполнение работ по выносу на местности поворотных точек границ объектов недвижимости в ЕГП". Реализация  мероприятий соответствующей программы, подпрограммы в рамках соответствующей муниципальной программы Елизовского городского поселения, за исключением обособленных расходов, которым присваиваются уникальные коды </t>
  </si>
  <si>
    <t>Непрограммные расходы. Расходы на обеспечение деятельности (оказание услуг) МКУ "Департамент строительства города Елизово", в том числе на предоставление субсидий</t>
  </si>
  <si>
    <t>99 0 00 70030</t>
  </si>
  <si>
    <t>Непрограммные расходы.Расходы по исполнительному производству</t>
  </si>
  <si>
    <t>99 0 00 10220</t>
  </si>
  <si>
    <t>Основное мероприятие "Выявление случаев причинения вреда окружающей среде при размещении бесхозяйственных отходов, в том числе твердых коммунальных отходов, и ликвидация последствий такого вреда".  Решение вопросов местного значения городского поселения в рамках соответствующей государственной программы Камчатского края</t>
  </si>
  <si>
    <t>11 1 02 4006Ф</t>
  </si>
  <si>
    <t>11 1 02 Т006Ф</t>
  </si>
  <si>
    <t>Основное мероприятие "Выявление случаев причинения вреда окружающей среде при размещении бесхозяйственных отходов, в том числе твердых коммунальных отходов, и ликвидация последствий такого вреда". Решение вопросов местного значения городского поселения в рамках соответствующей государственной программы Камчатского края (софинансирование за счет средств местного бюджета)</t>
  </si>
  <si>
    <t>Основное мероприятие "Выявление случаев причинения вреда окружающей среде при размещении бесхозяйственных отходов шин, покрышек". Решение вопросов местного значения городского поселения в рамках соответствующей государственной программы Камчатского края (софинансирование за счет средств местного бюджета)</t>
  </si>
  <si>
    <t xml:space="preserve">Основное мероприятие "Выявление случаев причинения вреда окружающей среде при размещении бесхозяйственных отходов шин, покрышек". Решение вопросов местного значения городского поселения в рамках соответствующей государственной программы Камчатского края </t>
  </si>
  <si>
    <t>11 1 03 Т006Ф</t>
  </si>
  <si>
    <t>11 1 03 4006Ф</t>
  </si>
  <si>
    <t xml:space="preserve">Основное мероприятие "Создание доступной системы накопления (раздельного накопления) отходов, в том числе твердых коммунальных отходов". Решение вопросов местного значения городского поселения в рамках соответствующей государственной программы Камчатского края </t>
  </si>
  <si>
    <t>Основное мероприятие "Создание доступной системы накопления (раздельного накопления) отходов, в том числе твердых коммунальных отходов". Решение вопросов местного значения городского поселения в рамках соответствующей государственной программы Камчатского края (софинансирование за счет средств местного бюджета)</t>
  </si>
  <si>
    <t>11 2 01 4006Ф</t>
  </si>
  <si>
    <t>11 2 01 Т006Ф</t>
  </si>
  <si>
    <t xml:space="preserve">Основное мероприятие "Содержание муниципального имущества Елизовского городского поселения". Реализация мероприятий соответствующей программы, подпрограммы в рамках соответствующей муниципальной программы Елизовского городского поселения, за исключением обособленных расходов, которым присваиваются уникальные коды        </t>
  </si>
  <si>
    <t>Подпрограмма "Развитие инфраструктуры в сфере культуры на территории Елизовского городского поселения"</t>
  </si>
  <si>
    <t>14</t>
  </si>
  <si>
    <t>Прочие межбюджетные трансферты общего характера</t>
  </si>
  <si>
    <t>1403</t>
  </si>
  <si>
    <t>Основное мероприятие "Иные межбюджетные транферты на решение вопросов местного значения в части реализации полномочий по участию в предупреждении и ликвидации последствий чрезвычайных ситуаций". Исполнение отдельных переданных полномочий Елизовского городского поселения</t>
  </si>
  <si>
    <t>07 0 03 80020</t>
  </si>
  <si>
    <t>500</t>
  </si>
  <si>
    <t>Межбюджетные трансферты</t>
  </si>
  <si>
    <t>Непрограммные расходы. Обеспечение мер социальной поддержки по ремонту квартир отдельным категориям граждан, проживающим на территории Елизовского городского поселения</t>
  </si>
  <si>
    <t>14 4 00 00000</t>
  </si>
  <si>
    <t>Подпрограмма "Переселение граждан из непригодных для проживания жилых помещений муниципального жилищного фонда в Елизовском городском поселении"</t>
  </si>
  <si>
    <t>14 4 03 09990</t>
  </si>
  <si>
    <t>Непрограммные расходы. Расходы по исполнительному производству</t>
  </si>
  <si>
    <t>05 0 07 09990</t>
  </si>
  <si>
    <t xml:space="preserve">Расходы по исполнительному производству </t>
  </si>
  <si>
    <t>Подпрограмма "Переселение граждан из непригодных для проживания жилых помещений муниципального жилищного фонда в Елизовском городском поселении</t>
  </si>
  <si>
    <t xml:space="preserve">Непрограммные расходы. Выполнение государственных полномочий Камчатского края по созданию административных комиссий в целях привлечения к административной ответственности, предусмотренной законом Камчатского края        </t>
  </si>
  <si>
    <t xml:space="preserve">Непрограммные расходы. Выполнение государственных полномочий Камчатского края по созданию административных комиссий в целях привлечения к административной ответственности, предусмотренной законом Камчатского края  </t>
  </si>
  <si>
    <t xml:space="preserve">Основное мероприятие "Обследование технического состояния жилых помещений и многоквартирных домов на предмет непригодности и аварийности". Реализация  мероприятий соответствующей программы, подпрограммы в рамках соответствующей муниципальной программы Елизовского городского поселения, за исключением обособленных расходов, которым присваиваются уникальные коды </t>
  </si>
  <si>
    <t>Муниципальная программа "Противодействие коррупции в администрации Елизовского городского поселения"</t>
  </si>
  <si>
    <t>Основное мероприятие "Обучение по дополнительным профессиональным программам в области противодействия коррупции"</t>
  </si>
  <si>
    <t>19 0 00 00000</t>
  </si>
  <si>
    <t>19 0 01 09990</t>
  </si>
  <si>
    <t xml:space="preserve">Основное мероприятие "Проведение конкурса "Я люблю свой город". Реализация  мероприятий соответствующей программы, подпрограммы в рамках соответствующей муниципальной программы Елизовского городского поселения, за исключением обособленных расходов, которым присваиваются уникальные коды </t>
  </si>
  <si>
    <t>03 0 02 09990</t>
  </si>
  <si>
    <t xml:space="preserve">Основное мероприятие "Проведение мероприятия по укреплению материально-технической базы муниципальных учреждений культуры". Реализация  мероприятий соответствующей программы, подпрограммы в рамках соответствующей муниципальной программы Елизовского городского поселения, за исключением обособленных расходов, которым присваиваются уникальные коды </t>
  </si>
  <si>
    <t>Ведомственная структура расходов  бюджета Елизовского городского поселения на плановый период 2024-2025 годов</t>
  </si>
  <si>
    <t xml:space="preserve">Годовой объем ассигнований на 2024 год </t>
  </si>
  <si>
    <t xml:space="preserve">Годовой объем ассигнований на 2025 год </t>
  </si>
  <si>
    <t>Основное мероприятие "Разработка проектно-сметной документации на снос (демонтаж) зданий жилых домов". Реализация  мероприятий соответствующей программы, подпрограммы в рамках соответствующей муниципальной программы Елизовского городского поселения, за исключением обособленных расходов, которым присваиваются уникальные коды</t>
  </si>
  <si>
    <t>14 A 03 09990</t>
  </si>
  <si>
    <t>Закупка товаров, работ и услуг для обеспечения государственных (муниципальных) нужд</t>
  </si>
  <si>
    <t>Основное мероприятие "Проведение государственной экспертизы и проверки достоверности сметной стоимости проектной документации на снос (демонтаж) зданий жилых домов". Реализация  мероприятий соответствующей программы, подпрограммы в рамках соответствующей муниципальной программы Елизовского городского поселения, за исключением обособленных расходов, которым присваиваются уникальные коды</t>
  </si>
  <si>
    <t>14 A 04 09990</t>
  </si>
  <si>
    <t>Распределение бюджетных ассигнований по разделам, подразделам, целевым статьям (государственным программам и непрограммным направлениям деятельности), группам видов расходов классификации расходов бюджетов  на плановый период 2024-2025</t>
  </si>
  <si>
    <t xml:space="preserve">Основное мероприятие "Обучение по дополнительным профессиональным программам в области противодействия коррупции". Реализация  мероприятий соответствующей программы, подпрограммы в рамках соответствующей муниципальной программы Елизовского городского поселения, за исключением обособленных расходов, которым присваиваются уникальные коды </t>
  </si>
  <si>
    <t>Основное мероприятие "Обучение по дополнительным профессиональным программам в области противодействия коррупции". Реализация  мероприятий соответствующей программы, подпрограммы в рамках соответствующей муниципальной программы Елизовского городского поселения, за исключением обособленных расходов, которым присваиваются уникальные коды</t>
  </si>
  <si>
    <t>Основное мероприятие "Обучение по дополнительным профессиональным программам в области противодействия коррупции".Реализация  мероприятий соответствующей программы, подпрограммы в рамках соответствующей муниципальной программы Елизовского городского поселения, за исключением обособленных расходов, которым присваиваются уникальные коды</t>
  </si>
  <si>
    <t>-ИМТ на финансовое обеспечение переданных Елизовским муниципальным районом полномочий по регулированию на межселенных территориях отношений, связанных с признанием помещений жилыми помещениями, жилых помещений нерпригодными для проживания и многоквартирных домов аварийнными и подлежащими сносу или реконструкции</t>
  </si>
  <si>
    <t xml:space="preserve">-ИМТ на финансовое обеспечение переданных полномочий Елизовского муниципального района по регулированию правоотношений, связанных с передачей жилых помещений муниципального жилищного фонда Елизовского муниципального района в собственность граждан в порядке их приватизации </t>
  </si>
  <si>
    <t>Региональный проект "Жилье". Стимулирование программ развития жилищного строительства субъектов Российской Федерации</t>
  </si>
  <si>
    <t>14 1 F1 50210</t>
  </si>
  <si>
    <t>Условно утвержденные расходы</t>
  </si>
  <si>
    <t xml:space="preserve">Основное мероприятие "Изготовление и монтаж приспособления общего имущества многоквартирного дома к нуждам инвалида-колясочника". Реализация мероприятий соответствующей программы, подпрограммы в рамках соответствующей муниципальной программы Елизовского городского поселения, за исключением обособленных расходов, которым присваиваются уникальные коды        </t>
  </si>
  <si>
    <t>Межбюджетные трансферты общего характера бюджетам субъектов Российской Федерации и муниципальных образований</t>
  </si>
  <si>
    <t>400</t>
  </si>
  <si>
    <t>Капитальные вложения в объекты государственной (муниципальной) собственности</t>
  </si>
  <si>
    <t>».</t>
  </si>
  <si>
    <t xml:space="preserve">».
</t>
  </si>
  <si>
    <t xml:space="preserve">Основное мероприятие "Оказание услуг по финансовой аренде (лизингу) специализированной технике". Реализация  мероприятий соответствующей программы, подпрограммы в рамках соответствующей муниципальной программы Елизовского городского поселения, за исключением обособленных расходов, которым присваиваются уникальные коды </t>
  </si>
  <si>
    <t>06 1 04 09990</t>
  </si>
  <si>
    <t>Непрограммные расходы. Расходы на обеспечение деятельности (оказание услуг) МБУ "Служба по развитию жилищно-коммунальной инфраструктуры, благоустройства и транспорта", в том числе на предоставление субсидий</t>
  </si>
  <si>
    <t>99 0 00 70070</t>
  </si>
  <si>
    <t>01 1 F2 54240</t>
  </si>
  <si>
    <t xml:space="preserve">Региональный проект "Формирование комфортной городской среды". Создание комфортной городской среды в малых городах и исторических поселения - победителях Всероссийского конкурса лучших проектов создания комфортной городской среды          </t>
  </si>
  <si>
    <t>20 0 F3 67483</t>
  </si>
  <si>
    <t>20 0 00 00000</t>
  </si>
  <si>
    <t>Муниципальная программа "Переселение граждан из аварийного жилищного фонда на территории Елизовского городского поселения"</t>
  </si>
  <si>
    <t>Основное мероприятие "Переселение граждан из аварийного жилищного фонда, признанного таковым в период с 1 января 2017 года до 1 января 2022 года".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публично-правовой компании "Фонд развития территорий"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</si>
</sst>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\$#,##0_);\(\$#,##0\)"/>
    <numFmt numFmtId="181" formatCode="\$#,##0_);[Red]\(\$#,##0\)"/>
    <numFmt numFmtId="182" formatCode="\$#,##0.00_);\(\$#,##0.00\)"/>
    <numFmt numFmtId="183" formatCode="\$#,##0.00_);[Red]\(\$#,##0.00\)"/>
    <numFmt numFmtId="184" formatCode="#,##0.00000"/>
    <numFmt numFmtId="185" formatCode="000000"/>
    <numFmt numFmtId="186" formatCode="#,##0.0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</numFmts>
  <fonts count="95">
    <font>
      <sz val="10"/>
      <name val="Arial Cyr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Arial Cyr"/>
      <family val="2"/>
    </font>
    <font>
      <sz val="10"/>
      <color indexed="8"/>
      <name val="Arial Cyr"/>
      <family val="2"/>
    </font>
    <font>
      <b/>
      <sz val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2"/>
      <color indexed="8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17"/>
      <name val="Times New Roman"/>
      <family val="1"/>
    </font>
    <font>
      <sz val="10"/>
      <color indexed="17"/>
      <name val="Times New Roman"/>
      <family val="1"/>
    </font>
    <font>
      <sz val="10"/>
      <color indexed="10"/>
      <name val="Times New Roman"/>
      <family val="1"/>
    </font>
    <font>
      <sz val="12"/>
      <color indexed="17"/>
      <name val="Times New Roman"/>
      <family val="1"/>
    </font>
    <font>
      <i/>
      <sz val="10"/>
      <name val="Times New Roman"/>
      <family val="1"/>
    </font>
    <font>
      <i/>
      <sz val="12"/>
      <color indexed="17"/>
      <name val="Times New Roman"/>
      <family val="1"/>
    </font>
    <font>
      <i/>
      <sz val="10"/>
      <color indexed="17"/>
      <name val="Times New Roman"/>
      <family val="1"/>
    </font>
    <font>
      <i/>
      <sz val="12"/>
      <color indexed="10"/>
      <name val="Times New Roman"/>
      <family val="1"/>
    </font>
    <font>
      <sz val="11"/>
      <color indexed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1"/>
      <color indexed="17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8"/>
      <color indexed="62"/>
      <name val="Cambria"/>
      <family val="1"/>
    </font>
    <font>
      <b/>
      <sz val="15"/>
      <color indexed="62"/>
      <name val="Calibri"/>
      <family val="2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  <font>
      <b/>
      <sz val="11"/>
      <color indexed="62"/>
      <name val="Calibri"/>
      <family val="2"/>
    </font>
    <font>
      <sz val="10"/>
      <name val="Arial"/>
      <family val="2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8"/>
      <name val="Times New Roman CYR"/>
      <family val="2"/>
    </font>
    <font>
      <b/>
      <sz val="12"/>
      <color indexed="8"/>
      <name val="Times New Roman CYR"/>
      <family val="2"/>
    </font>
    <font>
      <sz val="9"/>
      <name val="Tahoma"/>
      <family val="0"/>
    </font>
    <font>
      <b/>
      <sz val="9"/>
      <name val="Tahoma"/>
      <family val="0"/>
    </font>
    <font>
      <sz val="14"/>
      <color indexed="8"/>
      <name val="Calibri"/>
      <family val="2"/>
    </font>
    <font>
      <sz val="14"/>
      <color indexed="9"/>
      <name val="Calibri"/>
      <family val="2"/>
    </font>
    <font>
      <sz val="14"/>
      <color indexed="62"/>
      <name val="Calibri"/>
      <family val="2"/>
    </font>
    <font>
      <b/>
      <sz val="14"/>
      <color indexed="63"/>
      <name val="Calibri"/>
      <family val="2"/>
    </font>
    <font>
      <b/>
      <sz val="14"/>
      <color indexed="52"/>
      <name val="Calibri"/>
      <family val="2"/>
    </font>
    <font>
      <b/>
      <sz val="13"/>
      <color indexed="62"/>
      <name val="Calibri"/>
      <family val="2"/>
    </font>
    <font>
      <b/>
      <sz val="14"/>
      <color indexed="8"/>
      <name val="Calibri"/>
      <family val="2"/>
    </font>
    <font>
      <b/>
      <sz val="14"/>
      <color indexed="9"/>
      <name val="Calibri"/>
      <family val="2"/>
    </font>
    <font>
      <sz val="14"/>
      <color indexed="60"/>
      <name val="Calibri"/>
      <family val="2"/>
    </font>
    <font>
      <sz val="14"/>
      <color indexed="20"/>
      <name val="Calibri"/>
      <family val="2"/>
    </font>
    <font>
      <i/>
      <sz val="14"/>
      <color indexed="23"/>
      <name val="Calibri"/>
      <family val="2"/>
    </font>
    <font>
      <sz val="14"/>
      <color indexed="52"/>
      <name val="Calibri"/>
      <family val="2"/>
    </font>
    <font>
      <sz val="14"/>
      <color indexed="10"/>
      <name val="Calibri"/>
      <family val="2"/>
    </font>
    <font>
      <sz val="14"/>
      <color indexed="17"/>
      <name val="Calibri"/>
      <family val="2"/>
    </font>
    <font>
      <sz val="12"/>
      <color indexed="10"/>
      <name val="Times New Roman"/>
      <family val="1"/>
    </font>
    <font>
      <sz val="11"/>
      <color indexed="10"/>
      <name val="Times New Roman"/>
      <family val="1"/>
    </font>
    <font>
      <b/>
      <sz val="11"/>
      <color indexed="9"/>
      <name val="Times New Roman"/>
      <family val="1"/>
    </font>
    <font>
      <sz val="10"/>
      <color indexed="9"/>
      <name val="Times New Roman"/>
      <family val="1"/>
    </font>
    <font>
      <b/>
      <sz val="16"/>
      <color indexed="9"/>
      <name val="Times New Roman"/>
      <family val="1"/>
    </font>
    <font>
      <sz val="12"/>
      <color indexed="9"/>
      <name val="Times New Roman"/>
      <family val="1"/>
    </font>
    <font>
      <b/>
      <sz val="12"/>
      <color indexed="9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i/>
      <sz val="16"/>
      <color indexed="9"/>
      <name val="Times New Roman"/>
      <family val="1"/>
    </font>
    <font>
      <sz val="8"/>
      <name val="Tahoma"/>
      <family val="2"/>
    </font>
    <font>
      <vertAlign val="superscript"/>
      <sz val="11"/>
      <color indexed="8"/>
      <name val="Calibri"/>
      <family val="0"/>
    </font>
    <font>
      <sz val="11"/>
      <color theme="1"/>
      <name val="Calibri"/>
      <family val="2"/>
    </font>
    <font>
      <sz val="14"/>
      <color theme="1"/>
      <name val="Calibri"/>
      <family val="2"/>
    </font>
    <font>
      <sz val="14"/>
      <color theme="0"/>
      <name val="Calibri"/>
      <family val="2"/>
    </font>
    <font>
      <sz val="14"/>
      <color rgb="FF3F3F76"/>
      <name val="Calibri"/>
      <family val="2"/>
    </font>
    <font>
      <b/>
      <sz val="14"/>
      <color rgb="FF3F3F3F"/>
      <name val="Calibri"/>
      <family val="2"/>
    </font>
    <font>
      <b/>
      <sz val="14"/>
      <color rgb="FFFA7D00"/>
      <name val="Calibri"/>
      <family val="2"/>
    </font>
    <font>
      <b/>
      <sz val="14"/>
      <color theme="1"/>
      <name val="Calibri"/>
      <family val="2"/>
    </font>
    <font>
      <b/>
      <sz val="14"/>
      <color theme="0"/>
      <name val="Calibri"/>
      <family val="2"/>
    </font>
    <font>
      <sz val="14"/>
      <color rgb="FF9C6500"/>
      <name val="Calibri"/>
      <family val="2"/>
    </font>
    <font>
      <sz val="14"/>
      <color rgb="FF9C0006"/>
      <name val="Calibri"/>
      <family val="2"/>
    </font>
    <font>
      <i/>
      <sz val="14"/>
      <color rgb="FF7F7F7F"/>
      <name val="Calibri"/>
      <family val="2"/>
    </font>
    <font>
      <sz val="14"/>
      <color rgb="FFFA7D00"/>
      <name val="Calibri"/>
      <family val="2"/>
    </font>
    <font>
      <sz val="14"/>
      <color rgb="FFFF0000"/>
      <name val="Calibri"/>
      <family val="2"/>
    </font>
    <font>
      <sz val="14"/>
      <color rgb="FF006100"/>
      <name val="Calibri"/>
      <family val="2"/>
    </font>
    <font>
      <sz val="10"/>
      <color rgb="FFFF0000"/>
      <name val="Times New Roman"/>
      <family val="1"/>
    </font>
    <font>
      <i/>
      <sz val="12"/>
      <color rgb="FFFF0000"/>
      <name val="Times New Roman"/>
      <family val="1"/>
    </font>
    <font>
      <sz val="12"/>
      <color rgb="FFFF0000"/>
      <name val="Times New Roman"/>
      <family val="1"/>
    </font>
    <font>
      <sz val="11"/>
      <color rgb="FFFF0000"/>
      <name val="Times New Roman"/>
      <family val="1"/>
    </font>
    <font>
      <b/>
      <sz val="11"/>
      <color theme="0"/>
      <name val="Times New Roman"/>
      <family val="1"/>
    </font>
    <font>
      <sz val="10"/>
      <color theme="0"/>
      <name val="Times New Roman"/>
      <family val="1"/>
    </font>
    <font>
      <b/>
      <sz val="16"/>
      <color theme="0"/>
      <name val="Times New Roman"/>
      <family val="1"/>
    </font>
    <font>
      <sz val="12"/>
      <color theme="0"/>
      <name val="Times New Roman"/>
      <family val="1"/>
    </font>
    <font>
      <b/>
      <sz val="12"/>
      <color theme="0"/>
      <name val="Times New Roman"/>
      <family val="1"/>
    </font>
    <font>
      <sz val="12"/>
      <color theme="1"/>
      <name val="Times New Roman"/>
      <family val="1"/>
    </font>
    <font>
      <b/>
      <sz val="11"/>
      <color rgb="FF000000"/>
      <name val="Times New Roman"/>
      <family val="1"/>
    </font>
    <font>
      <sz val="10"/>
      <color theme="1"/>
      <name val="Times New Roman"/>
      <family val="1"/>
    </font>
    <font>
      <sz val="8"/>
      <color theme="1"/>
      <name val="Times New Roman"/>
      <family val="1"/>
    </font>
    <font>
      <sz val="11"/>
      <color theme="1"/>
      <name val="Times New Roman"/>
      <family val="1"/>
    </font>
    <font>
      <b/>
      <i/>
      <sz val="16"/>
      <color theme="0"/>
      <name val="Times New Roman"/>
      <family val="1"/>
    </font>
    <font>
      <b/>
      <sz val="8"/>
      <name val="Arial Cyr"/>
      <family val="2"/>
    </font>
  </fonts>
  <fills count="2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6" fillId="2" borderId="0" applyNumberFormat="0" applyBorder="0" applyAlignment="0" applyProtection="0"/>
    <xf numFmtId="0" fontId="66" fillId="3" borderId="0" applyNumberFormat="0" applyBorder="0" applyAlignment="0" applyProtection="0"/>
    <xf numFmtId="0" fontId="66" fillId="4" borderId="0" applyNumberFormat="0" applyBorder="0" applyAlignment="0" applyProtection="0"/>
    <xf numFmtId="0" fontId="66" fillId="2" borderId="0" applyNumberFormat="0" applyBorder="0" applyAlignment="0" applyProtection="0"/>
    <xf numFmtId="0" fontId="66" fillId="5" borderId="0" applyNumberFormat="0" applyBorder="0" applyAlignment="0" applyProtection="0"/>
    <xf numFmtId="0" fontId="66" fillId="6" borderId="0" applyNumberFormat="0" applyBorder="0" applyAlignment="0" applyProtection="0"/>
    <xf numFmtId="0" fontId="66" fillId="7" borderId="0" applyNumberFormat="0" applyBorder="0" applyAlignment="0" applyProtection="0"/>
    <xf numFmtId="0" fontId="66" fillId="8" borderId="0" applyNumberFormat="0" applyBorder="0" applyAlignment="0" applyProtection="0"/>
    <xf numFmtId="0" fontId="66" fillId="9" borderId="0" applyNumberFormat="0" applyBorder="0" applyAlignment="0" applyProtection="0"/>
    <xf numFmtId="0" fontId="66" fillId="7" borderId="0" applyNumberFormat="0" applyBorder="0" applyAlignment="0" applyProtection="0"/>
    <xf numFmtId="0" fontId="66" fillId="10" borderId="0" applyNumberFormat="0" applyBorder="0" applyAlignment="0" applyProtection="0"/>
    <xf numFmtId="0" fontId="66" fillId="3" borderId="0" applyNumberFormat="0" applyBorder="0" applyAlignment="0" applyProtection="0"/>
    <xf numFmtId="0" fontId="67" fillId="11" borderId="0" applyNumberFormat="0" applyBorder="0" applyAlignment="0" applyProtection="0"/>
    <xf numFmtId="0" fontId="67" fillId="12" borderId="0" applyNumberFormat="0" applyBorder="0" applyAlignment="0" applyProtection="0"/>
    <xf numFmtId="0" fontId="67" fillId="9" borderId="0" applyNumberFormat="0" applyBorder="0" applyAlignment="0" applyProtection="0"/>
    <xf numFmtId="0" fontId="67" fillId="7" borderId="0" applyNumberFormat="0" applyBorder="0" applyAlignment="0" applyProtection="0"/>
    <xf numFmtId="0" fontId="67" fillId="13" borderId="0" applyNumberFormat="0" applyBorder="0" applyAlignment="0" applyProtection="0"/>
    <xf numFmtId="0" fontId="67" fillId="3" borderId="0" applyNumberFormat="0" applyBorder="0" applyAlignment="0" applyProtection="0"/>
    <xf numFmtId="0" fontId="67" fillId="11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8" fillId="19" borderId="1" applyNumberFormat="0" applyAlignment="0" applyProtection="0"/>
    <xf numFmtId="0" fontId="69" fillId="2" borderId="2" applyNumberFormat="0" applyAlignment="0" applyProtection="0"/>
    <xf numFmtId="0" fontId="70" fillId="2" borderId="1" applyNumberFormat="0" applyAlignment="0" applyProtection="0"/>
    <xf numFmtId="0" fontId="2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44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71" fillId="0" borderId="6" applyNumberFormat="0" applyFill="0" applyAlignment="0" applyProtection="0"/>
    <xf numFmtId="0" fontId="72" fillId="20" borderId="7" applyNumberFormat="0" applyAlignment="0" applyProtection="0"/>
    <xf numFmtId="0" fontId="27" fillId="0" borderId="0" applyNumberFormat="0" applyFill="0" applyBorder="0" applyAlignment="0" applyProtection="0"/>
    <xf numFmtId="0" fontId="73" fillId="21" borderId="0" applyNumberFormat="0" applyBorder="0" applyAlignment="0" applyProtection="0"/>
    <xf numFmtId="0" fontId="32" fillId="0" borderId="0">
      <alignment/>
      <protection/>
    </xf>
    <xf numFmtId="0" fontId="30" fillId="0" borderId="0" applyNumberFormat="0" applyFill="0" applyBorder="0" applyAlignment="0" applyProtection="0"/>
    <xf numFmtId="0" fontId="74" fillId="22" borderId="0" applyNumberFormat="0" applyBorder="0" applyAlignment="0" applyProtection="0"/>
    <xf numFmtId="0" fontId="7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76" fillId="0" borderId="9" applyNumberFormat="0" applyFill="0" applyAlignment="0" applyProtection="0"/>
    <xf numFmtId="0" fontId="7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78" fillId="24" borderId="0" applyNumberFormat="0" applyBorder="0" applyAlignment="0" applyProtection="0"/>
  </cellStyleXfs>
  <cellXfs count="18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10" fillId="25" borderId="0" xfId="0" applyFont="1" applyFill="1" applyAlignment="1">
      <alignment/>
    </xf>
    <xf numFmtId="0" fontId="11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79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17" fillId="0" borderId="0" xfId="0" applyFont="1" applyFill="1" applyAlignment="1">
      <alignment/>
    </xf>
    <xf numFmtId="0" fontId="80" fillId="0" borderId="0" xfId="0" applyFont="1" applyFill="1" applyAlignment="1">
      <alignment/>
    </xf>
    <xf numFmtId="0" fontId="17" fillId="0" borderId="0" xfId="0" applyFont="1" applyFill="1" applyAlignment="1">
      <alignment vertical="center"/>
    </xf>
    <xf numFmtId="0" fontId="18" fillId="0" borderId="0" xfId="0" applyFont="1" applyFill="1" applyAlignment="1">
      <alignment/>
    </xf>
    <xf numFmtId="0" fontId="17" fillId="25" borderId="0" xfId="0" applyFont="1" applyFill="1" applyAlignment="1">
      <alignment/>
    </xf>
    <xf numFmtId="0" fontId="12" fillId="25" borderId="0" xfId="0" applyFont="1" applyFill="1" applyAlignment="1">
      <alignment/>
    </xf>
    <xf numFmtId="0" fontId="9" fillId="25" borderId="0" xfId="0" applyFont="1" applyFill="1" applyAlignment="1">
      <alignment/>
    </xf>
    <xf numFmtId="0" fontId="19" fillId="25" borderId="0" xfId="0" applyFont="1" applyFill="1" applyAlignment="1">
      <alignment/>
    </xf>
    <xf numFmtId="0" fontId="79" fillId="25" borderId="0" xfId="0" applyFont="1" applyFill="1" applyAlignment="1">
      <alignment/>
    </xf>
    <xf numFmtId="0" fontId="20" fillId="25" borderId="0" xfId="0" applyFont="1" applyFill="1" applyAlignment="1">
      <alignment/>
    </xf>
    <xf numFmtId="0" fontId="21" fillId="25" borderId="0" xfId="0" applyFont="1" applyFill="1" applyAlignment="1">
      <alignment/>
    </xf>
    <xf numFmtId="0" fontId="13" fillId="25" borderId="0" xfId="0" applyFont="1" applyFill="1" applyAlignment="1">
      <alignment/>
    </xf>
    <xf numFmtId="0" fontId="22" fillId="25" borderId="0" xfId="0" applyFont="1" applyFill="1" applyAlignment="1">
      <alignment/>
    </xf>
    <xf numFmtId="0" fontId="23" fillId="25" borderId="0" xfId="0" applyFont="1" applyFill="1" applyAlignment="1">
      <alignment horizontal="center" vertical="center"/>
    </xf>
    <xf numFmtId="0" fontId="2" fillId="25" borderId="0" xfId="0" applyFont="1" applyFill="1" applyAlignment="1">
      <alignment/>
    </xf>
    <xf numFmtId="0" fontId="26" fillId="25" borderId="0" xfId="0" applyFont="1" applyFill="1" applyAlignment="1">
      <alignment horizontal="center" vertical="center"/>
    </xf>
    <xf numFmtId="0" fontId="20" fillId="25" borderId="0" xfId="0" applyFont="1" applyFill="1" applyAlignment="1">
      <alignment horizontal="center"/>
    </xf>
    <xf numFmtId="0" fontId="20" fillId="25" borderId="0" xfId="0" applyFont="1" applyFill="1" applyAlignment="1">
      <alignment horizontal="center" wrapText="1"/>
    </xf>
    <xf numFmtId="0" fontId="26" fillId="26" borderId="10" xfId="0" applyFont="1" applyFill="1" applyBorder="1" applyAlignment="1">
      <alignment horizontal="center" vertical="center" wrapText="1"/>
    </xf>
    <xf numFmtId="0" fontId="26" fillId="26" borderId="10" xfId="0" applyFont="1" applyFill="1" applyBorder="1" applyAlignment="1">
      <alignment wrapText="1"/>
    </xf>
    <xf numFmtId="49" fontId="26" fillId="26" borderId="10" xfId="0" applyNumberFormat="1" applyFont="1" applyFill="1" applyBorder="1" applyAlignment="1">
      <alignment horizontal="center" wrapText="1"/>
    </xf>
    <xf numFmtId="184" fontId="26" fillId="26" borderId="10" xfId="0" applyNumberFormat="1" applyFont="1" applyFill="1" applyBorder="1" applyAlignment="1" applyProtection="1">
      <alignment horizontal="center"/>
      <protection locked="0"/>
    </xf>
    <xf numFmtId="0" fontId="20" fillId="0" borderId="10" xfId="0" applyFont="1" applyFill="1" applyBorder="1" applyAlignment="1">
      <alignment horizontal="center" vertical="center"/>
    </xf>
    <xf numFmtId="49" fontId="20" fillId="0" borderId="10" xfId="0" applyNumberFormat="1" applyFont="1" applyFill="1" applyBorder="1" applyAlignment="1">
      <alignment horizontal="left" vertical="center" wrapText="1"/>
    </xf>
    <xf numFmtId="49" fontId="20" fillId="0" borderId="10" xfId="0" applyNumberFormat="1" applyFont="1" applyFill="1" applyBorder="1" applyAlignment="1">
      <alignment horizontal="center"/>
    </xf>
    <xf numFmtId="49" fontId="20" fillId="0" borderId="10" xfId="0" applyNumberFormat="1" applyFont="1" applyFill="1" applyBorder="1" applyAlignment="1">
      <alignment horizontal="center" wrapText="1"/>
    </xf>
    <xf numFmtId="0" fontId="20" fillId="0" borderId="10" xfId="0" applyFont="1" applyFill="1" applyBorder="1" applyAlignment="1">
      <alignment wrapText="1"/>
    </xf>
    <xf numFmtId="0" fontId="20" fillId="0" borderId="10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left" wrapText="1"/>
    </xf>
    <xf numFmtId="0" fontId="24" fillId="0" borderId="10" xfId="0" applyFont="1" applyFill="1" applyBorder="1" applyAlignment="1">
      <alignment horizontal="center" vertical="center"/>
    </xf>
    <xf numFmtId="0" fontId="81" fillId="0" borderId="10" xfId="0" applyFont="1" applyFill="1" applyBorder="1" applyAlignment="1">
      <alignment horizontal="center" vertical="center" wrapText="1"/>
    </xf>
    <xf numFmtId="0" fontId="20" fillId="0" borderId="10" xfId="0" applyNumberFormat="1" applyFont="1" applyFill="1" applyBorder="1" applyAlignment="1">
      <alignment horizontal="left" vertical="center" wrapText="1"/>
    </xf>
    <xf numFmtId="0" fontId="21" fillId="0" borderId="10" xfId="0" applyFont="1" applyFill="1" applyBorder="1" applyAlignment="1">
      <alignment horizontal="center" vertical="center" wrapText="1"/>
    </xf>
    <xf numFmtId="49" fontId="20" fillId="0" borderId="11" xfId="0" applyNumberFormat="1" applyFont="1" applyFill="1" applyBorder="1" applyAlignment="1">
      <alignment horizontal="center"/>
    </xf>
    <xf numFmtId="185" fontId="20" fillId="0" borderId="10" xfId="0" applyNumberFormat="1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2" fontId="20" fillId="0" borderId="10" xfId="0" applyNumberFormat="1" applyFont="1" applyFill="1" applyBorder="1" applyAlignment="1">
      <alignment horizontal="left" vertical="center" wrapText="1"/>
    </xf>
    <xf numFmtId="49" fontId="26" fillId="26" borderId="10" xfId="0" applyNumberFormat="1" applyFont="1" applyFill="1" applyBorder="1" applyAlignment="1">
      <alignment horizontal="center"/>
    </xf>
    <xf numFmtId="0" fontId="21" fillId="0" borderId="10" xfId="0" applyFont="1" applyFill="1" applyBorder="1" applyAlignment="1">
      <alignment/>
    </xf>
    <xf numFmtId="0" fontId="20" fillId="0" borderId="10" xfId="0" applyFont="1" applyFill="1" applyBorder="1" applyAlignment="1">
      <alignment horizontal="center" wrapText="1"/>
    </xf>
    <xf numFmtId="0" fontId="80" fillId="0" borderId="10" xfId="0" applyFont="1" applyFill="1" applyBorder="1" applyAlignment="1">
      <alignment horizontal="center" vertical="center" wrapText="1"/>
    </xf>
    <xf numFmtId="0" fontId="20" fillId="25" borderId="10" xfId="0" applyFont="1" applyFill="1" applyBorder="1" applyAlignment="1">
      <alignment horizontal="center" vertical="center" wrapText="1"/>
    </xf>
    <xf numFmtId="49" fontId="20" fillId="25" borderId="10" xfId="0" applyNumberFormat="1" applyFont="1" applyFill="1" applyBorder="1" applyAlignment="1">
      <alignment horizontal="left" vertical="center" wrapText="1"/>
    </xf>
    <xf numFmtId="49" fontId="20" fillId="25" borderId="10" xfId="0" applyNumberFormat="1" applyFont="1" applyFill="1" applyBorder="1" applyAlignment="1">
      <alignment horizontal="center"/>
    </xf>
    <xf numFmtId="49" fontId="20" fillId="25" borderId="10" xfId="0" applyNumberFormat="1" applyFont="1" applyFill="1" applyBorder="1" applyAlignment="1">
      <alignment horizontal="center" wrapText="1"/>
    </xf>
    <xf numFmtId="0" fontId="21" fillId="25" borderId="10" xfId="0" applyFont="1" applyFill="1" applyBorder="1" applyAlignment="1">
      <alignment horizontal="center" vertical="center" wrapText="1"/>
    </xf>
    <xf numFmtId="2" fontId="20" fillId="25" borderId="10" xfId="0" applyNumberFormat="1" applyFont="1" applyFill="1" applyBorder="1" applyAlignment="1">
      <alignment horizontal="left" vertical="center" wrapText="1"/>
    </xf>
    <xf numFmtId="0" fontId="20" fillId="25" borderId="10" xfId="0" applyNumberFormat="1" applyFont="1" applyFill="1" applyBorder="1" applyAlignment="1">
      <alignment horizontal="left" vertical="center" wrapText="1"/>
    </xf>
    <xf numFmtId="0" fontId="20" fillId="25" borderId="10" xfId="0" applyFont="1" applyFill="1" applyBorder="1" applyAlignment="1">
      <alignment wrapText="1"/>
    </xf>
    <xf numFmtId="0" fontId="24" fillId="25" borderId="10" xfId="0" applyFont="1" applyFill="1" applyBorder="1" applyAlignment="1">
      <alignment horizontal="center" vertical="center" wrapText="1"/>
    </xf>
    <xf numFmtId="0" fontId="81" fillId="25" borderId="10" xfId="0" applyFont="1" applyFill="1" applyBorder="1" applyAlignment="1">
      <alignment horizontal="center" vertical="center" wrapText="1"/>
    </xf>
    <xf numFmtId="0" fontId="20" fillId="25" borderId="10" xfId="0" applyFont="1" applyFill="1" applyBorder="1" applyAlignment="1">
      <alignment/>
    </xf>
    <xf numFmtId="184" fontId="20" fillId="0" borderId="10" xfId="0" applyNumberFormat="1" applyFont="1" applyFill="1" applyBorder="1" applyAlignment="1">
      <alignment horizontal="center"/>
    </xf>
    <xf numFmtId="184" fontId="20" fillId="25" borderId="0" xfId="0" applyNumberFormat="1" applyFont="1" applyFill="1" applyAlignment="1">
      <alignment horizontal="center"/>
    </xf>
    <xf numFmtId="0" fontId="20" fillId="0" borderId="10" xfId="0" applyFont="1" applyFill="1" applyBorder="1" applyAlignment="1">
      <alignment/>
    </xf>
    <xf numFmtId="0" fontId="82" fillId="25" borderId="10" xfId="0" applyFont="1" applyFill="1" applyBorder="1" applyAlignment="1">
      <alignment horizontal="center" vertical="center" wrapText="1"/>
    </xf>
    <xf numFmtId="0" fontId="80" fillId="25" borderId="10" xfId="0" applyFont="1" applyFill="1" applyBorder="1" applyAlignment="1">
      <alignment horizontal="center" vertical="center" wrapText="1"/>
    </xf>
    <xf numFmtId="185" fontId="20" fillId="25" borderId="10" xfId="0" applyNumberFormat="1" applyFont="1" applyFill="1" applyBorder="1" applyAlignment="1">
      <alignment horizontal="left" vertical="center" wrapText="1"/>
    </xf>
    <xf numFmtId="0" fontId="24" fillId="25" borderId="10" xfId="0" applyFont="1" applyFill="1" applyBorder="1" applyAlignment="1">
      <alignment horizontal="center" vertical="center"/>
    </xf>
    <xf numFmtId="184" fontId="26" fillId="26" borderId="10" xfId="61" applyNumberFormat="1" applyFont="1" applyFill="1" applyBorder="1" applyAlignment="1" applyProtection="1">
      <alignment horizontal="center"/>
      <protection locked="0"/>
    </xf>
    <xf numFmtId="0" fontId="26" fillId="27" borderId="10" xfId="0" applyFont="1" applyFill="1" applyBorder="1" applyAlignment="1" quotePrefix="1">
      <alignment horizontal="left" vertical="center" wrapText="1"/>
    </xf>
    <xf numFmtId="49" fontId="26" fillId="25" borderId="10" xfId="0" applyNumberFormat="1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49" fontId="21" fillId="25" borderId="10" xfId="0" applyNumberFormat="1" applyFont="1" applyFill="1" applyBorder="1" applyAlignment="1">
      <alignment horizontal="left" vertical="center" wrapText="1"/>
    </xf>
    <xf numFmtId="184" fontId="20" fillId="25" borderId="12" xfId="0" applyNumberFormat="1" applyFont="1" applyFill="1" applyBorder="1" applyAlignment="1">
      <alignment horizontal="right" wrapText="1"/>
    </xf>
    <xf numFmtId="184" fontId="20" fillId="0" borderId="10" xfId="0" applyNumberFormat="1" applyFont="1" applyFill="1" applyBorder="1" applyAlignment="1" applyProtection="1">
      <alignment horizontal="center"/>
      <protection locked="0"/>
    </xf>
    <xf numFmtId="0" fontId="83" fillId="0" borderId="0" xfId="0" applyFont="1" applyFill="1" applyBorder="1" applyAlignment="1">
      <alignment horizontal="center" vertical="center"/>
    </xf>
    <xf numFmtId="0" fontId="84" fillId="0" borderId="0" xfId="0" applyFont="1" applyFill="1" applyBorder="1" applyAlignment="1">
      <alignment/>
    </xf>
    <xf numFmtId="0" fontId="85" fillId="0" borderId="0" xfId="0" applyFont="1" applyFill="1" applyBorder="1" applyAlignment="1">
      <alignment/>
    </xf>
    <xf numFmtId="0" fontId="85" fillId="0" borderId="0" xfId="0" applyFont="1" applyFill="1" applyBorder="1" applyAlignment="1">
      <alignment horizontal="center" vertical="center"/>
    </xf>
    <xf numFmtId="49" fontId="21" fillId="0" borderId="10" xfId="0" applyNumberFormat="1" applyFont="1" applyFill="1" applyBorder="1" applyAlignment="1">
      <alignment horizontal="left" vertical="center" wrapText="1"/>
    </xf>
    <xf numFmtId="0" fontId="26" fillId="26" borderId="10" xfId="0" applyFont="1" applyFill="1" applyBorder="1" applyAlignment="1">
      <alignment horizontal="left" wrapText="1"/>
    </xf>
    <xf numFmtId="49" fontId="20" fillId="25" borderId="0" xfId="0" applyNumberFormat="1" applyFont="1" applyFill="1" applyAlignment="1">
      <alignment horizontal="center"/>
    </xf>
    <xf numFmtId="49" fontId="20" fillId="25" borderId="0" xfId="0" applyNumberFormat="1" applyFont="1" applyFill="1" applyAlignment="1">
      <alignment horizontal="center" wrapText="1"/>
    </xf>
    <xf numFmtId="0" fontId="20" fillId="0" borderId="0" xfId="0" applyFont="1" applyFill="1" applyAlignment="1">
      <alignment/>
    </xf>
    <xf numFmtId="0" fontId="20" fillId="0" borderId="11" xfId="0" applyFont="1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49" fontId="21" fillId="0" borderId="10" xfId="0" applyNumberFormat="1" applyFont="1" applyFill="1" applyBorder="1" applyAlignment="1">
      <alignment horizontal="center"/>
    </xf>
    <xf numFmtId="49" fontId="21" fillId="0" borderId="10" xfId="0" applyNumberFormat="1" applyFont="1" applyFill="1" applyBorder="1" applyAlignment="1">
      <alignment horizontal="center" wrapText="1"/>
    </xf>
    <xf numFmtId="0" fontId="20" fillId="25" borderId="10" xfId="0" applyFont="1" applyFill="1" applyBorder="1" applyAlignment="1">
      <alignment horizontal="center"/>
    </xf>
    <xf numFmtId="49" fontId="86" fillId="0" borderId="0" xfId="0" applyNumberFormat="1" applyFont="1" applyFill="1" applyBorder="1" applyAlignment="1">
      <alignment horizontal="center"/>
    </xf>
    <xf numFmtId="49" fontId="87" fillId="0" borderId="0" xfId="0" applyNumberFormat="1" applyFont="1" applyFill="1" applyBorder="1" applyAlignment="1">
      <alignment horizontal="center"/>
    </xf>
    <xf numFmtId="49" fontId="86" fillId="0" borderId="0" xfId="0" applyNumberFormat="1" applyFont="1" applyFill="1" applyBorder="1" applyAlignment="1">
      <alignment horizontal="center" wrapText="1"/>
    </xf>
    <xf numFmtId="184" fontId="87" fillId="0" borderId="0" xfId="0" applyNumberFormat="1" applyFont="1" applyFill="1" applyBorder="1" applyAlignment="1">
      <alignment horizontal="center"/>
    </xf>
    <xf numFmtId="49" fontId="87" fillId="0" borderId="0" xfId="0" applyNumberFormat="1" applyFont="1" applyFill="1" applyBorder="1" applyAlignment="1">
      <alignment horizontal="center" wrapText="1"/>
    </xf>
    <xf numFmtId="0" fontId="21" fillId="0" borderId="10" xfId="0" applyNumberFormat="1" applyFont="1" applyFill="1" applyBorder="1" applyAlignment="1">
      <alignment horizontal="left" vertical="center" wrapText="1"/>
    </xf>
    <xf numFmtId="0" fontId="86" fillId="0" borderId="0" xfId="0" applyFont="1" applyFill="1" applyBorder="1" applyAlignment="1">
      <alignment/>
    </xf>
    <xf numFmtId="0" fontId="87" fillId="0" borderId="0" xfId="0" applyFont="1" applyFill="1" applyBorder="1" applyAlignment="1">
      <alignment/>
    </xf>
    <xf numFmtId="0" fontId="34" fillId="0" borderId="0" xfId="0" applyFont="1" applyAlignment="1">
      <alignment/>
    </xf>
    <xf numFmtId="0" fontId="34" fillId="0" borderId="0" xfId="0" applyFont="1" applyFill="1" applyAlignment="1">
      <alignment/>
    </xf>
    <xf numFmtId="0" fontId="34" fillId="0" borderId="0" xfId="0" applyFont="1" applyAlignment="1">
      <alignment horizontal="center" vertical="center"/>
    </xf>
    <xf numFmtId="184" fontId="34" fillId="0" borderId="0" xfId="0" applyNumberFormat="1" applyFont="1" applyAlignment="1">
      <alignment/>
    </xf>
    <xf numFmtId="0" fontId="34" fillId="0" borderId="0" xfId="0" applyFont="1" applyFill="1" applyAlignment="1">
      <alignment horizontal="center" vertical="center"/>
    </xf>
    <xf numFmtId="0" fontId="35" fillId="0" borderId="0" xfId="0" applyFont="1" applyFill="1" applyAlignment="1">
      <alignment/>
    </xf>
    <xf numFmtId="49" fontId="35" fillId="0" borderId="0" xfId="0" applyNumberFormat="1" applyFont="1" applyFill="1" applyAlignment="1">
      <alignment/>
    </xf>
    <xf numFmtId="49" fontId="35" fillId="0" borderId="0" xfId="0" applyNumberFormat="1" applyFont="1" applyFill="1" applyAlignment="1">
      <alignment horizontal="center" vertical="center"/>
    </xf>
    <xf numFmtId="184" fontId="33" fillId="0" borderId="0" xfId="0" applyNumberFormat="1" applyFont="1" applyBorder="1" applyAlignment="1">
      <alignment horizontal="right"/>
    </xf>
    <xf numFmtId="0" fontId="36" fillId="0" borderId="10" xfId="0" applyFont="1" applyFill="1" applyBorder="1" applyAlignment="1">
      <alignment horizontal="center" vertical="center"/>
    </xf>
    <xf numFmtId="49" fontId="36" fillId="0" borderId="10" xfId="0" applyNumberFormat="1" applyFont="1" applyFill="1" applyBorder="1" applyAlignment="1">
      <alignment horizontal="center" vertical="center" wrapText="1"/>
    </xf>
    <xf numFmtId="49" fontId="36" fillId="0" borderId="10" xfId="0" applyNumberFormat="1" applyFont="1" applyFill="1" applyBorder="1" applyAlignment="1">
      <alignment horizontal="center" vertical="center"/>
    </xf>
    <xf numFmtId="0" fontId="36" fillId="0" borderId="10" xfId="0" applyFont="1" applyFill="1" applyBorder="1" applyAlignment="1">
      <alignment horizontal="center" vertical="center" wrapText="1"/>
    </xf>
    <xf numFmtId="1" fontId="33" fillId="0" borderId="10" xfId="0" applyNumberFormat="1" applyFont="1" applyFill="1" applyBorder="1" applyAlignment="1">
      <alignment horizontal="center" vertical="center"/>
    </xf>
    <xf numFmtId="1" fontId="33" fillId="0" borderId="10" xfId="0" applyNumberFormat="1" applyFont="1" applyFill="1" applyBorder="1" applyAlignment="1">
      <alignment horizontal="center" vertical="center" wrapText="1"/>
    </xf>
    <xf numFmtId="3" fontId="20" fillId="25" borderId="13" xfId="0" applyNumberFormat="1" applyFont="1" applyFill="1" applyBorder="1" applyAlignment="1">
      <alignment horizontal="center" vertical="center" wrapText="1"/>
    </xf>
    <xf numFmtId="0" fontId="26" fillId="27" borderId="10" xfId="53" applyNumberFormat="1" applyFont="1" applyFill="1" applyBorder="1" applyAlignment="1">
      <alignment horizontal="center" vertical="center"/>
      <protection/>
    </xf>
    <xf numFmtId="49" fontId="26" fillId="27" borderId="10" xfId="53" applyNumberFormat="1" applyFont="1" applyFill="1" applyBorder="1" applyAlignment="1">
      <alignment horizontal="left" vertical="top" wrapText="1"/>
      <protection/>
    </xf>
    <xf numFmtId="49" fontId="26" fillId="27" borderId="10" xfId="53" applyNumberFormat="1" applyFont="1" applyFill="1" applyBorder="1" applyAlignment="1">
      <alignment horizontal="center" vertical="center"/>
      <protection/>
    </xf>
    <xf numFmtId="184" fontId="26" fillId="27" borderId="10" xfId="0" applyNumberFormat="1" applyFont="1" applyFill="1" applyBorder="1" applyAlignment="1">
      <alignment horizontal="center" vertical="center"/>
    </xf>
    <xf numFmtId="0" fontId="33" fillId="0" borderId="10" xfId="53" applyNumberFormat="1" applyFont="1" applyFill="1" applyBorder="1" applyAlignment="1">
      <alignment horizontal="center" vertical="center"/>
      <protection/>
    </xf>
    <xf numFmtId="49" fontId="33" fillId="0" borderId="10" xfId="53" applyNumberFormat="1" applyFont="1" applyFill="1" applyBorder="1" applyAlignment="1">
      <alignment horizontal="left" vertical="top" wrapText="1"/>
      <protection/>
    </xf>
    <xf numFmtId="49" fontId="33" fillId="25" borderId="10" xfId="53" applyNumberFormat="1" applyFont="1" applyFill="1" applyBorder="1" applyAlignment="1">
      <alignment horizontal="center" vertical="center"/>
      <protection/>
    </xf>
    <xf numFmtId="184" fontId="33" fillId="25" borderId="10" xfId="0" applyNumberFormat="1" applyFont="1" applyFill="1" applyBorder="1" applyAlignment="1">
      <alignment horizontal="center" vertical="center"/>
    </xf>
    <xf numFmtId="49" fontId="20" fillId="25" borderId="10" xfId="0" applyNumberFormat="1" applyFont="1" applyFill="1" applyBorder="1" applyAlignment="1">
      <alignment horizontal="center" vertical="center" wrapText="1"/>
    </xf>
    <xf numFmtId="0" fontId="33" fillId="0" borderId="10" xfId="0" applyFont="1" applyFill="1" applyBorder="1" applyAlignment="1">
      <alignment wrapText="1"/>
    </xf>
    <xf numFmtId="49" fontId="33" fillId="0" borderId="10" xfId="0" applyNumberFormat="1" applyFont="1" applyFill="1" applyBorder="1" applyAlignment="1">
      <alignment horizontal="left" vertical="center" wrapText="1"/>
    </xf>
    <xf numFmtId="49" fontId="33" fillId="25" borderId="10" xfId="53" applyNumberFormat="1" applyFont="1" applyFill="1" applyBorder="1" applyAlignment="1" applyProtection="1">
      <alignment horizontal="center" vertical="center"/>
      <protection locked="0"/>
    </xf>
    <xf numFmtId="185" fontId="33" fillId="0" borderId="10" xfId="53" applyNumberFormat="1" applyFont="1" applyFill="1" applyBorder="1" applyAlignment="1">
      <alignment horizontal="left" vertical="top" wrapText="1"/>
      <protection/>
    </xf>
    <xf numFmtId="0" fontId="33" fillId="0" borderId="10" xfId="53" applyNumberFormat="1" applyFont="1" applyFill="1" applyBorder="1" applyAlignment="1">
      <alignment horizontal="left" vertical="top" wrapText="1"/>
      <protection/>
    </xf>
    <xf numFmtId="49" fontId="20" fillId="25" borderId="10" xfId="0" applyNumberFormat="1" applyFont="1" applyFill="1" applyBorder="1" applyAlignment="1">
      <alignment horizontal="center" vertical="center"/>
    </xf>
    <xf numFmtId="49" fontId="33" fillId="25" borderId="10" xfId="0" applyNumberFormat="1" applyFont="1" applyFill="1" applyBorder="1" applyAlignment="1">
      <alignment horizontal="center" vertical="center"/>
    </xf>
    <xf numFmtId="49" fontId="26" fillId="26" borderId="10" xfId="53" applyNumberFormat="1" applyFont="1" applyFill="1" applyBorder="1" applyAlignment="1">
      <alignment horizontal="center" vertical="center"/>
      <protection/>
    </xf>
    <xf numFmtId="184" fontId="26" fillId="26" borderId="10" xfId="0" applyNumberFormat="1" applyFont="1" applyFill="1" applyBorder="1" applyAlignment="1">
      <alignment horizontal="center" vertical="center"/>
    </xf>
    <xf numFmtId="49" fontId="88" fillId="25" borderId="10" xfId="0" applyNumberFormat="1" applyFont="1" applyFill="1" applyBorder="1" applyAlignment="1">
      <alignment horizontal="center" vertical="center" wrapText="1"/>
    </xf>
    <xf numFmtId="49" fontId="26" fillId="27" borderId="10" xfId="0" applyNumberFormat="1" applyFont="1" applyFill="1" applyBorder="1" applyAlignment="1">
      <alignment horizontal="left" vertical="center" wrapText="1"/>
    </xf>
    <xf numFmtId="0" fontId="33" fillId="25" borderId="10" xfId="0" applyFont="1" applyFill="1" applyBorder="1" applyAlignment="1">
      <alignment horizontal="center" vertical="center" wrapText="1"/>
    </xf>
    <xf numFmtId="184" fontId="20" fillId="25" borderId="10" xfId="0" applyNumberFormat="1" applyFont="1" applyFill="1" applyBorder="1" applyAlignment="1">
      <alignment horizontal="center" vertical="center"/>
    </xf>
    <xf numFmtId="49" fontId="33" fillId="25" borderId="10" xfId="0" applyNumberFormat="1" applyFont="1" applyFill="1" applyBorder="1" applyAlignment="1">
      <alignment horizontal="center" vertical="center" wrapText="1"/>
    </xf>
    <xf numFmtId="49" fontId="33" fillId="0" borderId="10" xfId="53" applyNumberFormat="1" applyFont="1" applyFill="1" applyBorder="1" applyAlignment="1">
      <alignment horizontal="center" vertical="center"/>
      <protection/>
    </xf>
    <xf numFmtId="184" fontId="33" fillId="0" borderId="10" xfId="0" applyNumberFormat="1" applyFont="1" applyFill="1" applyBorder="1" applyAlignment="1">
      <alignment horizontal="center" vertical="center"/>
    </xf>
    <xf numFmtId="49" fontId="20" fillId="0" borderId="10" xfId="0" applyNumberFormat="1" applyFont="1" applyFill="1" applyBorder="1" applyAlignment="1">
      <alignment horizontal="center" vertical="center"/>
    </xf>
    <xf numFmtId="0" fontId="8" fillId="27" borderId="10" xfId="53" applyNumberFormat="1" applyFont="1" applyFill="1" applyBorder="1" applyAlignment="1">
      <alignment horizontal="center" vertical="center"/>
      <protection/>
    </xf>
    <xf numFmtId="49" fontId="8" fillId="27" borderId="10" xfId="53" applyNumberFormat="1" applyFont="1" applyFill="1" applyBorder="1" applyAlignment="1">
      <alignment horizontal="left" vertical="top" wrapText="1"/>
      <protection/>
    </xf>
    <xf numFmtId="49" fontId="8" fillId="27" borderId="10" xfId="53" applyNumberFormat="1" applyFont="1" applyFill="1" applyBorder="1" applyAlignment="1">
      <alignment horizontal="center" vertical="center"/>
      <protection/>
    </xf>
    <xf numFmtId="184" fontId="8" fillId="27" borderId="10" xfId="0" applyNumberFormat="1" applyFont="1" applyFill="1" applyBorder="1" applyAlignment="1">
      <alignment horizontal="center" vertical="center"/>
    </xf>
    <xf numFmtId="49" fontId="20" fillId="0" borderId="10" xfId="0" applyNumberFormat="1" applyFont="1" applyFill="1" applyBorder="1" applyAlignment="1">
      <alignment horizontal="center" vertical="center" wrapText="1"/>
    </xf>
    <xf numFmtId="184" fontId="21" fillId="0" borderId="10" xfId="0" applyNumberFormat="1" applyFont="1" applyFill="1" applyBorder="1" applyAlignment="1" applyProtection="1">
      <alignment horizontal="center"/>
      <protection locked="0"/>
    </xf>
    <xf numFmtId="184" fontId="26" fillId="25" borderId="10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88" fillId="0" borderId="0" xfId="0" applyFont="1" applyFill="1" applyAlignment="1">
      <alignment horizontal="right" wrapText="1"/>
    </xf>
    <xf numFmtId="3" fontId="20" fillId="25" borderId="10" xfId="0" applyNumberFormat="1" applyFont="1" applyFill="1" applyBorder="1" applyAlignment="1">
      <alignment horizontal="center" vertical="center" wrapText="1"/>
    </xf>
    <xf numFmtId="0" fontId="21" fillId="0" borderId="10" xfId="0" applyNumberFormat="1" applyFont="1" applyFill="1" applyBorder="1" applyAlignment="1">
      <alignment vertical="center" wrapText="1"/>
    </xf>
    <xf numFmtId="0" fontId="26" fillId="25" borderId="10" xfId="0" applyFont="1" applyFill="1" applyBorder="1" applyAlignment="1">
      <alignment horizontal="center" vertical="center" wrapText="1"/>
    </xf>
    <xf numFmtId="0" fontId="26" fillId="25" borderId="10" xfId="0" applyFont="1" applyFill="1" applyBorder="1" applyAlignment="1">
      <alignment horizontal="center" vertical="center" wrapText="1"/>
    </xf>
    <xf numFmtId="49" fontId="26" fillId="0" borderId="10" xfId="0" applyNumberFormat="1" applyFont="1" applyFill="1" applyBorder="1" applyAlignment="1">
      <alignment horizontal="left" vertical="center" wrapText="1"/>
    </xf>
    <xf numFmtId="184" fontId="26" fillId="0" borderId="10" xfId="0" applyNumberFormat="1" applyFont="1" applyFill="1" applyBorder="1" applyAlignment="1" applyProtection="1">
      <alignment horizontal="center"/>
      <protection locked="0"/>
    </xf>
    <xf numFmtId="184" fontId="8" fillId="0" borderId="10" xfId="0" applyNumberFormat="1" applyFont="1" applyFill="1" applyBorder="1" applyAlignment="1">
      <alignment horizontal="center" vertical="center"/>
    </xf>
    <xf numFmtId="184" fontId="20" fillId="25" borderId="10" xfId="0" applyNumberFormat="1" applyFont="1" applyFill="1" applyBorder="1" applyAlignment="1" applyProtection="1">
      <alignment horizontal="center"/>
      <protection locked="0"/>
    </xf>
    <xf numFmtId="0" fontId="26" fillId="26" borderId="10" xfId="0" applyFont="1" applyFill="1" applyBorder="1" applyAlignment="1">
      <alignment horizontal="left" wrapText="1"/>
    </xf>
    <xf numFmtId="184" fontId="20" fillId="25" borderId="0" xfId="0" applyNumberFormat="1" applyFont="1" applyFill="1" applyAlignment="1">
      <alignment/>
    </xf>
    <xf numFmtId="0" fontId="89" fillId="0" borderId="0" xfId="0" applyFont="1" applyAlignment="1">
      <alignment horizontal="left" wrapText="1"/>
    </xf>
    <xf numFmtId="0" fontId="20" fillId="0" borderId="11" xfId="0" applyFont="1" applyFill="1" applyBorder="1" applyAlignment="1">
      <alignment horizontal="center" vertical="center"/>
    </xf>
    <xf numFmtId="184" fontId="90" fillId="0" borderId="0" xfId="0" applyNumberFormat="1" applyFont="1" applyFill="1" applyBorder="1" applyAlignment="1">
      <alignment/>
    </xf>
    <xf numFmtId="184" fontId="88" fillId="0" borderId="0" xfId="0" applyNumberFormat="1" applyFont="1" applyFill="1" applyBorder="1" applyAlignment="1">
      <alignment horizontal="center"/>
    </xf>
    <xf numFmtId="184" fontId="91" fillId="0" borderId="0" xfId="0" applyNumberFormat="1" applyFont="1" applyFill="1" applyBorder="1" applyAlignment="1">
      <alignment horizontal="center"/>
    </xf>
    <xf numFmtId="184" fontId="91" fillId="0" borderId="0" xfId="0" applyNumberFormat="1" applyFont="1" applyFill="1" applyBorder="1" applyAlignment="1">
      <alignment/>
    </xf>
    <xf numFmtId="0" fontId="88" fillId="0" borderId="10" xfId="0" applyNumberFormat="1" applyFont="1" applyFill="1" applyBorder="1" applyAlignment="1">
      <alignment horizontal="left" vertical="center" wrapText="1"/>
    </xf>
    <xf numFmtId="0" fontId="92" fillId="25" borderId="0" xfId="0" applyFont="1" applyFill="1" applyAlignment="1">
      <alignment horizontal="right" wrapText="1"/>
    </xf>
    <xf numFmtId="0" fontId="92" fillId="25" borderId="0" xfId="0" applyFont="1" applyFill="1" applyAlignment="1">
      <alignment horizontal="right"/>
    </xf>
    <xf numFmtId="49" fontId="25" fillId="25" borderId="0" xfId="43" applyNumberFormat="1" applyFont="1" applyFill="1" applyAlignment="1">
      <alignment horizontal="center" wrapText="1"/>
    </xf>
    <xf numFmtId="0" fontId="26" fillId="25" borderId="10" xfId="0" applyFont="1" applyFill="1" applyBorder="1" applyAlignment="1">
      <alignment horizontal="center" vertical="center" wrapText="1"/>
    </xf>
    <xf numFmtId="0" fontId="26" fillId="26" borderId="10" xfId="0" applyFont="1" applyFill="1" applyBorder="1" applyAlignment="1">
      <alignment horizontal="left" wrapText="1"/>
    </xf>
    <xf numFmtId="184" fontId="93" fillId="0" borderId="0" xfId="0" applyNumberFormat="1" applyFont="1" applyFill="1" applyBorder="1" applyAlignment="1">
      <alignment horizontal="left"/>
    </xf>
    <xf numFmtId="184" fontId="26" fillId="25" borderId="10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88" fillId="0" borderId="0" xfId="0" applyFont="1" applyFill="1" applyAlignment="1">
      <alignment horizontal="right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7143750</xdr:colOff>
      <xdr:row>0</xdr:row>
      <xdr:rowOff>0</xdr:rowOff>
    </xdr:from>
    <xdr:to>
      <xdr:col>8</xdr:col>
      <xdr:colOff>38100</xdr:colOff>
      <xdr:row>12</xdr:row>
      <xdr:rowOff>161925</xdr:rowOff>
    </xdr:to>
    <xdr:sp>
      <xdr:nvSpPr>
        <xdr:cNvPr id="1" name="TextBox 4"/>
        <xdr:cNvSpPr txBox="1">
          <a:spLocks noChangeArrowheads="1"/>
        </xdr:cNvSpPr>
      </xdr:nvSpPr>
      <xdr:spPr>
        <a:xfrm>
          <a:off x="7600950" y="0"/>
          <a:ext cx="8191500" cy="2647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Приложение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8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 муниципальному нормативному правовому акту от 14 сентября 2023 года  № 116-НПА 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«О внесении изменений в муниципальный нормативный правовой акт «О бюджете Елизовского городского поселения  на 2023 год  и плановый период 2024-2025 годов» от 21.12.2022 № 60-НПА,  принятому Решением Собрания депутатов 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Елизовского  городского поселения от 21.12.2022 № 224»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«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Приложение 4</a:t>
          </a:r>
          <a:r>
            <a:rPr lang="en-US" cap="none" sz="1100" b="0" i="0" u="none" baseline="30000">
              <a:solidFill>
                <a:srgbClr val="000000"/>
              </a:solidFill>
              <a:latin typeface="Calibri"/>
              <a:ea typeface="Calibri"/>
              <a:cs typeface="Calibri"/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  муниципальному нормативному правовому акту от  21 декабря 2022 года № 60 -НПА 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«О бюджете Елизовского городского поселения на 2023 год и плановый период 2024-2025 годов», 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принятому Решением Собрания депутатов Елизовского городского поселения от  21 декабря 2022 года  № 224»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4629150</xdr:colOff>
      <xdr:row>0</xdr:row>
      <xdr:rowOff>57150</xdr:rowOff>
    </xdr:from>
    <xdr:to>
      <xdr:col>7</xdr:col>
      <xdr:colOff>1657350</xdr:colOff>
      <xdr:row>11</xdr:row>
      <xdr:rowOff>76200</xdr:rowOff>
    </xdr:to>
    <xdr:sp>
      <xdr:nvSpPr>
        <xdr:cNvPr id="1" name="TextBox 4"/>
        <xdr:cNvSpPr txBox="1">
          <a:spLocks noChangeArrowheads="1"/>
        </xdr:cNvSpPr>
      </xdr:nvSpPr>
      <xdr:spPr>
        <a:xfrm>
          <a:off x="5105400" y="57150"/>
          <a:ext cx="9258300" cy="3248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Приложение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10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 муниципальному нормативному правовому акту от  14 сентября 2023 года  №  116-НПА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«О внесении изменений в муниципальный нормативный правовой акт «О бюджете Елизовского городского поселения  на 2023 год  и                                                                                               плановый период 2024-2025 годов» от 21.12.2022 № 60-НПА,  принятому Решением Собрания депутатов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Елизовского  городского поселения от 21.12.2022 № 224»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«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Приложение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5</a:t>
          </a:r>
          <a:r>
            <a:rPr lang="en-US" cap="none" sz="1100" b="0" i="0" u="none" baseline="30000">
              <a:solidFill>
                <a:srgbClr val="000000"/>
              </a:solidFill>
              <a:latin typeface="Calibri"/>
              <a:ea typeface="Calibri"/>
              <a:cs typeface="Calibri"/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  муниципальному нормативному правовому акту от  21 декабря 2022 года № 60 -НПА 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«О бюджете Елизовского городского поселения на 2023 год и плановый период 2024-2025 годов», 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принятому Решением Собрания депутатов Елизовского городского поселения от  21 декабря 2022 года  № 224»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1.200\share\Users\73B5~1\AppData\Local\Temp\Rar$DIa5972.45148\&#1055;&#1088;&#1080;&#1083;&#1086;&#1078;&#1077;&#1085;&#1080;&#1077;%203%20&#1044;&#1086;&#1093;&#1086;&#1076;&#1099;%20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ение 3"/>
    </sheetNames>
    <sheetDataSet>
      <sheetData sheetId="0">
        <row r="102">
          <cell r="C102">
            <v>35526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409"/>
  <sheetViews>
    <sheetView zoomScale="110" zoomScaleNormal="110" zoomScalePageLayoutView="0" workbookViewId="0" topLeftCell="A385">
      <selection activeCell="A1" sqref="A1:I398"/>
    </sheetView>
  </sheetViews>
  <sheetFormatPr defaultColWidth="9.25390625" defaultRowHeight="12.75"/>
  <cols>
    <col min="1" max="1" width="6.00390625" style="31" customWidth="1"/>
    <col min="2" max="2" width="112.375" style="27" customWidth="1"/>
    <col min="3" max="3" width="6.75390625" style="91" customWidth="1"/>
    <col min="4" max="4" width="9.00390625" style="91" customWidth="1"/>
    <col min="5" max="5" width="16.75390625" style="92" customWidth="1"/>
    <col min="6" max="6" width="10.75390625" style="91" customWidth="1"/>
    <col min="7" max="7" width="21.375" style="72" customWidth="1"/>
    <col min="8" max="8" width="23.75390625" style="32" customWidth="1"/>
    <col min="9" max="9" width="2.375" style="32" bestFit="1" customWidth="1"/>
    <col min="10" max="16384" width="9.25390625" style="32" customWidth="1"/>
  </cols>
  <sheetData>
    <row r="1" ht="15.75"/>
    <row r="2" spans="2:7" ht="15" customHeight="1">
      <c r="B2" s="175"/>
      <c r="C2" s="176"/>
      <c r="D2" s="176"/>
      <c r="E2" s="176"/>
      <c r="F2" s="176"/>
      <c r="G2" s="176"/>
    </row>
    <row r="3" spans="2:7" ht="15" customHeight="1">
      <c r="B3" s="176"/>
      <c r="C3" s="176"/>
      <c r="D3" s="176"/>
      <c r="E3" s="176"/>
      <c r="F3" s="176"/>
      <c r="G3" s="176"/>
    </row>
    <row r="4" spans="2:7" ht="15" customHeight="1">
      <c r="B4" s="176"/>
      <c r="C4" s="176"/>
      <c r="D4" s="176"/>
      <c r="E4" s="176"/>
      <c r="F4" s="176"/>
      <c r="G4" s="176"/>
    </row>
    <row r="5" spans="2:7" ht="15" customHeight="1">
      <c r="B5" s="176"/>
      <c r="C5" s="176"/>
      <c r="D5" s="176"/>
      <c r="E5" s="176"/>
      <c r="F5" s="176"/>
      <c r="G5" s="176"/>
    </row>
    <row r="6" spans="2:7" ht="15" customHeight="1">
      <c r="B6" s="176"/>
      <c r="C6" s="176"/>
      <c r="D6" s="176"/>
      <c r="E6" s="176"/>
      <c r="F6" s="176"/>
      <c r="G6" s="176"/>
    </row>
    <row r="7" ht="15.75"/>
    <row r="8" ht="15.75"/>
    <row r="9" ht="15.75"/>
    <row r="10" ht="15.75"/>
    <row r="11" ht="15.75"/>
    <row r="12" ht="26.25" customHeight="1"/>
    <row r="13" ht="15.75"/>
    <row r="14" spans="1:7" ht="20.25">
      <c r="A14" s="177" t="s">
        <v>355</v>
      </c>
      <c r="B14" s="177"/>
      <c r="C14" s="177"/>
      <c r="D14" s="177"/>
      <c r="E14" s="177"/>
      <c r="F14" s="177"/>
      <c r="G14" s="177"/>
    </row>
    <row r="15" spans="1:8" ht="15.75">
      <c r="A15" s="33"/>
      <c r="C15" s="34"/>
      <c r="D15" s="34"/>
      <c r="E15" s="35"/>
      <c r="F15" s="34"/>
      <c r="H15" s="83" t="s">
        <v>299</v>
      </c>
    </row>
    <row r="16" spans="1:8" s="8" customFormat="1" ht="15.75" customHeight="1">
      <c r="A16" s="178" t="s">
        <v>0</v>
      </c>
      <c r="B16" s="178" t="s">
        <v>1</v>
      </c>
      <c r="C16" s="178" t="s">
        <v>245</v>
      </c>
      <c r="D16" s="178"/>
      <c r="E16" s="178"/>
      <c r="F16" s="178"/>
      <c r="G16" s="181" t="s">
        <v>356</v>
      </c>
      <c r="H16" s="181" t="s">
        <v>357</v>
      </c>
    </row>
    <row r="17" spans="1:8" s="8" customFormat="1" ht="47.25" customHeight="1">
      <c r="A17" s="178"/>
      <c r="B17" s="178"/>
      <c r="C17" s="80" t="s">
        <v>2</v>
      </c>
      <c r="D17" s="80" t="s">
        <v>3</v>
      </c>
      <c r="E17" s="80" t="s">
        <v>4</v>
      </c>
      <c r="F17" s="80" t="s">
        <v>170</v>
      </c>
      <c r="G17" s="181"/>
      <c r="H17" s="181"/>
    </row>
    <row r="18" spans="1:8" s="9" customFormat="1" ht="15" customHeight="1">
      <c r="A18" s="36">
        <v>1</v>
      </c>
      <c r="B18" s="37" t="s">
        <v>5</v>
      </c>
      <c r="C18" s="38" t="s">
        <v>6</v>
      </c>
      <c r="D18" s="38"/>
      <c r="E18" s="38"/>
      <c r="F18" s="38"/>
      <c r="G18" s="39">
        <f aca="true" t="shared" si="0" ref="G18:H20">G19</f>
        <v>26867.66694</v>
      </c>
      <c r="H18" s="39">
        <f t="shared" si="0"/>
        <v>27087.1316</v>
      </c>
    </row>
    <row r="19" spans="1:8" s="10" customFormat="1" ht="15.75">
      <c r="A19" s="40"/>
      <c r="B19" s="41" t="s">
        <v>7</v>
      </c>
      <c r="C19" s="42" t="s">
        <v>6</v>
      </c>
      <c r="D19" s="42" t="s">
        <v>8</v>
      </c>
      <c r="E19" s="43"/>
      <c r="F19" s="42"/>
      <c r="G19" s="84">
        <f t="shared" si="0"/>
        <v>26867.66694</v>
      </c>
      <c r="H19" s="84">
        <f t="shared" si="0"/>
        <v>27087.1316</v>
      </c>
    </row>
    <row r="20" spans="1:8" s="10" customFormat="1" ht="31.5">
      <c r="A20" s="40"/>
      <c r="B20" s="44" t="s">
        <v>13</v>
      </c>
      <c r="C20" s="42" t="s">
        <v>6</v>
      </c>
      <c r="D20" s="42" t="s">
        <v>14</v>
      </c>
      <c r="E20" s="43" t="s">
        <v>15</v>
      </c>
      <c r="F20" s="42" t="s">
        <v>15</v>
      </c>
      <c r="G20" s="84">
        <f t="shared" si="0"/>
        <v>26867.66694</v>
      </c>
      <c r="H20" s="84">
        <f t="shared" si="0"/>
        <v>27087.1316</v>
      </c>
    </row>
    <row r="21" spans="1:8" s="10" customFormat="1" ht="15" customHeight="1">
      <c r="A21" s="40"/>
      <c r="B21" s="41" t="s">
        <v>9</v>
      </c>
      <c r="C21" s="42" t="s">
        <v>6</v>
      </c>
      <c r="D21" s="42" t="s">
        <v>14</v>
      </c>
      <c r="E21" s="43" t="s">
        <v>10</v>
      </c>
      <c r="F21" s="42"/>
      <c r="G21" s="84">
        <f>G22+G26</f>
        <v>26867.66694</v>
      </c>
      <c r="H21" s="84">
        <f>H22+H26</f>
        <v>27087.1316</v>
      </c>
    </row>
    <row r="22" spans="1:8" s="10" customFormat="1" ht="30.75" customHeight="1">
      <c r="A22" s="40"/>
      <c r="B22" s="44" t="s">
        <v>16</v>
      </c>
      <c r="C22" s="42" t="s">
        <v>6</v>
      </c>
      <c r="D22" s="42" t="s">
        <v>14</v>
      </c>
      <c r="E22" s="43" t="s">
        <v>17</v>
      </c>
      <c r="F22" s="42"/>
      <c r="G22" s="84">
        <f>G23+G24+G25</f>
        <v>20480.44874</v>
      </c>
      <c r="H22" s="84">
        <f>H23+H24+H25</f>
        <v>20689.9918</v>
      </c>
    </row>
    <row r="23" spans="1:8" s="10" customFormat="1" ht="30.75" customHeight="1">
      <c r="A23" s="40"/>
      <c r="B23" s="41" t="s">
        <v>11</v>
      </c>
      <c r="C23" s="42" t="s">
        <v>6</v>
      </c>
      <c r="D23" s="42" t="s">
        <v>14</v>
      </c>
      <c r="E23" s="43" t="s">
        <v>17</v>
      </c>
      <c r="F23" s="42" t="s">
        <v>12</v>
      </c>
      <c r="G23" s="84">
        <f>11670.562+624.52+3551.31044</f>
        <v>15846.39244</v>
      </c>
      <c r="H23" s="84">
        <f>11670.562+649.5008+3551.31044</f>
        <v>15871.37324</v>
      </c>
    </row>
    <row r="24" spans="1:8" s="10" customFormat="1" ht="15" customHeight="1">
      <c r="A24" s="40"/>
      <c r="B24" s="41" t="s">
        <v>360</v>
      </c>
      <c r="C24" s="42" t="s">
        <v>6</v>
      </c>
      <c r="D24" s="42" t="s">
        <v>14</v>
      </c>
      <c r="E24" s="43" t="s">
        <v>17</v>
      </c>
      <c r="F24" s="42" t="s">
        <v>18</v>
      </c>
      <c r="G24" s="84">
        <v>4614.0563</v>
      </c>
      <c r="H24" s="84">
        <v>4798.61856</v>
      </c>
    </row>
    <row r="25" spans="1:8" s="10" customFormat="1" ht="15" customHeight="1">
      <c r="A25" s="40"/>
      <c r="B25" s="41" t="s">
        <v>19</v>
      </c>
      <c r="C25" s="42" t="s">
        <v>6</v>
      </c>
      <c r="D25" s="42" t="s">
        <v>14</v>
      </c>
      <c r="E25" s="43" t="s">
        <v>17</v>
      </c>
      <c r="F25" s="42" t="s">
        <v>20</v>
      </c>
      <c r="G25" s="84">
        <v>20</v>
      </c>
      <c r="H25" s="84">
        <v>20</v>
      </c>
    </row>
    <row r="26" spans="1:8" s="10" customFormat="1" ht="15" customHeight="1">
      <c r="A26" s="40"/>
      <c r="B26" s="41" t="s">
        <v>21</v>
      </c>
      <c r="C26" s="42" t="s">
        <v>6</v>
      </c>
      <c r="D26" s="42" t="s">
        <v>14</v>
      </c>
      <c r="E26" s="43" t="s">
        <v>22</v>
      </c>
      <c r="F26" s="42"/>
      <c r="G26" s="84">
        <f>G27</f>
        <v>6387.2182</v>
      </c>
      <c r="H26" s="84">
        <f>H27</f>
        <v>6397.1398</v>
      </c>
    </row>
    <row r="27" spans="1:8" s="10" customFormat="1" ht="30.75" customHeight="1">
      <c r="A27" s="40"/>
      <c r="B27" s="41" t="s">
        <v>11</v>
      </c>
      <c r="C27" s="42" t="s">
        <v>6</v>
      </c>
      <c r="D27" s="42" t="s">
        <v>14</v>
      </c>
      <c r="E27" s="43" t="s">
        <v>22</v>
      </c>
      <c r="F27" s="42" t="s">
        <v>12</v>
      </c>
      <c r="G27" s="84">
        <f>4946.8536+248.04+1192.3246</f>
        <v>6387.2182</v>
      </c>
      <c r="H27" s="84">
        <f>4946.8536+257.9616+1192.3246</f>
        <v>6397.1398</v>
      </c>
    </row>
    <row r="28" spans="1:8" s="11" customFormat="1" ht="15" customHeight="1">
      <c r="A28" s="36">
        <v>2</v>
      </c>
      <c r="B28" s="79" t="s">
        <v>23</v>
      </c>
      <c r="C28" s="38" t="s">
        <v>24</v>
      </c>
      <c r="D28" s="38"/>
      <c r="E28" s="38"/>
      <c r="F28" s="38"/>
      <c r="G28" s="39">
        <f aca="true" t="shared" si="1" ref="G28:H30">G29</f>
        <v>24311.876860000004</v>
      </c>
      <c r="H28" s="39">
        <f t="shared" si="1"/>
        <v>24656.326060000003</v>
      </c>
    </row>
    <row r="29" spans="1:8" s="12" customFormat="1" ht="19.5" customHeight="1">
      <c r="A29" s="45"/>
      <c r="B29" s="41" t="s">
        <v>7</v>
      </c>
      <c r="C29" s="42" t="s">
        <v>24</v>
      </c>
      <c r="D29" s="42" t="s">
        <v>8</v>
      </c>
      <c r="E29" s="43"/>
      <c r="F29" s="42"/>
      <c r="G29" s="84">
        <f t="shared" si="1"/>
        <v>24311.876860000004</v>
      </c>
      <c r="H29" s="84">
        <f t="shared" si="1"/>
        <v>24656.326060000003</v>
      </c>
    </row>
    <row r="30" spans="1:8" s="12" customFormat="1" ht="31.5">
      <c r="A30" s="45"/>
      <c r="B30" s="44" t="s">
        <v>25</v>
      </c>
      <c r="C30" s="42" t="s">
        <v>24</v>
      </c>
      <c r="D30" s="42" t="s">
        <v>26</v>
      </c>
      <c r="E30" s="43" t="s">
        <v>15</v>
      </c>
      <c r="F30" s="42" t="s">
        <v>15</v>
      </c>
      <c r="G30" s="84">
        <f t="shared" si="1"/>
        <v>24311.876860000004</v>
      </c>
      <c r="H30" s="84">
        <f t="shared" si="1"/>
        <v>24656.326060000003</v>
      </c>
    </row>
    <row r="31" spans="1:8" s="12" customFormat="1" ht="15" customHeight="1">
      <c r="A31" s="45"/>
      <c r="B31" s="41" t="s">
        <v>9</v>
      </c>
      <c r="C31" s="42" t="s">
        <v>24</v>
      </c>
      <c r="D31" s="42" t="s">
        <v>26</v>
      </c>
      <c r="E31" s="43" t="s">
        <v>10</v>
      </c>
      <c r="F31" s="42"/>
      <c r="G31" s="84">
        <f>G32+G36</f>
        <v>24311.876860000004</v>
      </c>
      <c r="H31" s="84">
        <f>H32+H36</f>
        <v>24656.326060000003</v>
      </c>
    </row>
    <row r="32" spans="1:8" s="12" customFormat="1" ht="31.5">
      <c r="A32" s="45"/>
      <c r="B32" s="41" t="s">
        <v>16</v>
      </c>
      <c r="C32" s="42" t="s">
        <v>24</v>
      </c>
      <c r="D32" s="42" t="s">
        <v>26</v>
      </c>
      <c r="E32" s="43" t="s">
        <v>17</v>
      </c>
      <c r="F32" s="42"/>
      <c r="G32" s="84">
        <f>G33+G34+G35</f>
        <v>17784.235170000004</v>
      </c>
      <c r="H32" s="84">
        <f>H33+H34+H35</f>
        <v>17988.679570000004</v>
      </c>
    </row>
    <row r="33" spans="1:8" s="13" customFormat="1" ht="47.25">
      <c r="A33" s="45"/>
      <c r="B33" s="41" t="s">
        <v>11</v>
      </c>
      <c r="C33" s="42" t="s">
        <v>24</v>
      </c>
      <c r="D33" s="42" t="s">
        <v>26</v>
      </c>
      <c r="E33" s="43" t="s">
        <v>17</v>
      </c>
      <c r="F33" s="42" t="s">
        <v>12</v>
      </c>
      <c r="G33" s="84">
        <f>9882.01344+700+2968.02281</f>
        <v>13550.036250000001</v>
      </c>
      <c r="H33" s="84">
        <f>9882.01344+700+2968.02281</f>
        <v>13550.036250000001</v>
      </c>
    </row>
    <row r="34" spans="1:8" s="13" customFormat="1" ht="15.75">
      <c r="A34" s="45"/>
      <c r="B34" s="41" t="s">
        <v>360</v>
      </c>
      <c r="C34" s="42" t="s">
        <v>24</v>
      </c>
      <c r="D34" s="42" t="s">
        <v>26</v>
      </c>
      <c r="E34" s="43" t="s">
        <v>17</v>
      </c>
      <c r="F34" s="42" t="s">
        <v>18</v>
      </c>
      <c r="G34" s="84">
        <v>4178.95892</v>
      </c>
      <c r="H34" s="84">
        <v>4383.40332</v>
      </c>
    </row>
    <row r="35" spans="1:8" s="12" customFormat="1" ht="15.75">
      <c r="A35" s="45"/>
      <c r="B35" s="41" t="s">
        <v>19</v>
      </c>
      <c r="C35" s="42" t="s">
        <v>24</v>
      </c>
      <c r="D35" s="42" t="s">
        <v>26</v>
      </c>
      <c r="E35" s="43" t="s">
        <v>17</v>
      </c>
      <c r="F35" s="42" t="s">
        <v>20</v>
      </c>
      <c r="G35" s="84">
        <v>55.24</v>
      </c>
      <c r="H35" s="84">
        <v>55.24</v>
      </c>
    </row>
    <row r="36" spans="1:8" s="12" customFormat="1" ht="31.5">
      <c r="A36" s="45"/>
      <c r="B36" s="44" t="s">
        <v>27</v>
      </c>
      <c r="C36" s="42" t="s">
        <v>24</v>
      </c>
      <c r="D36" s="42" t="s">
        <v>26</v>
      </c>
      <c r="E36" s="43" t="s">
        <v>28</v>
      </c>
      <c r="F36" s="42"/>
      <c r="G36" s="84">
        <f>G37+G38</f>
        <v>6527.64169</v>
      </c>
      <c r="H36" s="84">
        <f>H37+H38</f>
        <v>6667.64649</v>
      </c>
    </row>
    <row r="37" spans="1:8" s="13" customFormat="1" ht="47.25">
      <c r="A37" s="45"/>
      <c r="B37" s="41" t="s">
        <v>11</v>
      </c>
      <c r="C37" s="42" t="s">
        <v>24</v>
      </c>
      <c r="D37" s="42" t="s">
        <v>26</v>
      </c>
      <c r="E37" s="43" t="s">
        <v>28</v>
      </c>
      <c r="F37" s="42" t="s">
        <v>12</v>
      </c>
      <c r="G37" s="84">
        <f>4997.79696+276.5+1200.11894</f>
        <v>6474.4159</v>
      </c>
      <c r="H37" s="84">
        <f>4997.79696+416.5+1200.11894</f>
        <v>6614.4159</v>
      </c>
    </row>
    <row r="38" spans="1:8" s="13" customFormat="1" ht="15.75">
      <c r="A38" s="45"/>
      <c r="B38" s="41" t="s">
        <v>360</v>
      </c>
      <c r="C38" s="42" t="s">
        <v>24</v>
      </c>
      <c r="D38" s="42" t="s">
        <v>26</v>
      </c>
      <c r="E38" s="43" t="s">
        <v>28</v>
      </c>
      <c r="F38" s="42" t="s">
        <v>18</v>
      </c>
      <c r="G38" s="84">
        <v>53.22579</v>
      </c>
      <c r="H38" s="84">
        <v>53.23059</v>
      </c>
    </row>
    <row r="39" spans="1:8" s="12" customFormat="1" ht="15" customHeight="1">
      <c r="A39" s="36">
        <v>3</v>
      </c>
      <c r="B39" s="37" t="s">
        <v>29</v>
      </c>
      <c r="C39" s="38" t="s">
        <v>30</v>
      </c>
      <c r="D39" s="38"/>
      <c r="E39" s="38"/>
      <c r="F39" s="38"/>
      <c r="G39" s="39">
        <f>G40</f>
        <v>18688.343829999998</v>
      </c>
      <c r="H39" s="39">
        <f>H40</f>
        <v>19704.208829999996</v>
      </c>
    </row>
    <row r="40" spans="1:8" s="10" customFormat="1" ht="15.75">
      <c r="A40" s="45"/>
      <c r="B40" s="41" t="s">
        <v>7</v>
      </c>
      <c r="C40" s="42" t="s">
        <v>30</v>
      </c>
      <c r="D40" s="42" t="s">
        <v>8</v>
      </c>
      <c r="E40" s="43"/>
      <c r="F40" s="42"/>
      <c r="G40" s="84">
        <f>G41+G54+G58</f>
        <v>18688.343829999998</v>
      </c>
      <c r="H40" s="84">
        <f>H41+H54+H58</f>
        <v>19704.208829999996</v>
      </c>
    </row>
    <row r="41" spans="1:8" s="10" customFormat="1" ht="31.5">
      <c r="A41" s="45"/>
      <c r="B41" s="41" t="s">
        <v>31</v>
      </c>
      <c r="C41" s="42" t="s">
        <v>30</v>
      </c>
      <c r="D41" s="42" t="s">
        <v>32</v>
      </c>
      <c r="E41" s="43" t="s">
        <v>15</v>
      </c>
      <c r="F41" s="42" t="s">
        <v>15</v>
      </c>
      <c r="G41" s="84">
        <f>G45+G42</f>
        <v>8217.58283</v>
      </c>
      <c r="H41" s="84">
        <f>H45+H42</f>
        <v>8671.032829999998</v>
      </c>
    </row>
    <row r="42" spans="1:8" s="10" customFormat="1" ht="31.5">
      <c r="A42" s="45"/>
      <c r="B42" s="41" t="s">
        <v>348</v>
      </c>
      <c r="C42" s="42" t="s">
        <v>30</v>
      </c>
      <c r="D42" s="42" t="s">
        <v>32</v>
      </c>
      <c r="E42" s="43" t="s">
        <v>350</v>
      </c>
      <c r="F42" s="42"/>
      <c r="G42" s="84">
        <f>G43</f>
        <v>15</v>
      </c>
      <c r="H42" s="84">
        <f>H43</f>
        <v>15</v>
      </c>
    </row>
    <row r="43" spans="1:8" s="10" customFormat="1" ht="63">
      <c r="A43" s="45"/>
      <c r="B43" s="49" t="s">
        <v>364</v>
      </c>
      <c r="C43" s="42" t="s">
        <v>30</v>
      </c>
      <c r="D43" s="42" t="s">
        <v>32</v>
      </c>
      <c r="E43" s="43" t="s">
        <v>351</v>
      </c>
      <c r="F43" s="42"/>
      <c r="G43" s="84">
        <f>G44</f>
        <v>15</v>
      </c>
      <c r="H43" s="84">
        <f>H44</f>
        <v>15</v>
      </c>
    </row>
    <row r="44" spans="1:8" s="10" customFormat="1" ht="15" customHeight="1">
      <c r="A44" s="45"/>
      <c r="B44" s="49" t="s">
        <v>360</v>
      </c>
      <c r="C44" s="42" t="s">
        <v>30</v>
      </c>
      <c r="D44" s="42" t="s">
        <v>32</v>
      </c>
      <c r="E44" s="43" t="s">
        <v>351</v>
      </c>
      <c r="F44" s="42" t="s">
        <v>18</v>
      </c>
      <c r="G44" s="84">
        <v>15</v>
      </c>
      <c r="H44" s="84">
        <v>15</v>
      </c>
    </row>
    <row r="45" spans="1:8" s="10" customFormat="1" ht="15" customHeight="1">
      <c r="A45" s="45"/>
      <c r="B45" s="41" t="s">
        <v>9</v>
      </c>
      <c r="C45" s="42" t="s">
        <v>30</v>
      </c>
      <c r="D45" s="42" t="s">
        <v>32</v>
      </c>
      <c r="E45" s="43" t="s">
        <v>10</v>
      </c>
      <c r="F45" s="42"/>
      <c r="G45" s="84">
        <f>G46+G49+G52</f>
        <v>8202.58283</v>
      </c>
      <c r="H45" s="84">
        <f>H46+H49+H52</f>
        <v>8656.032829999998</v>
      </c>
    </row>
    <row r="46" spans="1:8" s="10" customFormat="1" ht="31.5">
      <c r="A46" s="45"/>
      <c r="B46" s="41" t="s">
        <v>16</v>
      </c>
      <c r="C46" s="42" t="s">
        <v>30</v>
      </c>
      <c r="D46" s="42" t="s">
        <v>32</v>
      </c>
      <c r="E46" s="43" t="s">
        <v>17</v>
      </c>
      <c r="F46" s="42"/>
      <c r="G46" s="84">
        <f>G47+G48</f>
        <v>3933.78805</v>
      </c>
      <c r="H46" s="84">
        <f>H47+H48</f>
        <v>4235.96905</v>
      </c>
    </row>
    <row r="47" spans="1:8" s="10" customFormat="1" ht="47.25">
      <c r="A47" s="45"/>
      <c r="B47" s="41" t="s">
        <v>11</v>
      </c>
      <c r="C47" s="42" t="s">
        <v>30</v>
      </c>
      <c r="D47" s="42" t="s">
        <v>32</v>
      </c>
      <c r="E47" s="43" t="s">
        <v>17</v>
      </c>
      <c r="F47" s="42" t="s">
        <v>12</v>
      </c>
      <c r="G47" s="84">
        <f>2476.55772+125.5+628.48833</f>
        <v>3230.54605</v>
      </c>
      <c r="H47" s="84">
        <f>2476.55772+427.324+628.48833</f>
        <v>3532.37005</v>
      </c>
    </row>
    <row r="48" spans="1:8" s="10" customFormat="1" ht="15.75">
      <c r="A48" s="45"/>
      <c r="B48" s="41" t="s">
        <v>360</v>
      </c>
      <c r="C48" s="42" t="s">
        <v>30</v>
      </c>
      <c r="D48" s="42" t="s">
        <v>32</v>
      </c>
      <c r="E48" s="43" t="s">
        <v>17</v>
      </c>
      <c r="F48" s="42" t="s">
        <v>18</v>
      </c>
      <c r="G48" s="84">
        <v>703.242</v>
      </c>
      <c r="H48" s="84">
        <v>703.599</v>
      </c>
    </row>
    <row r="49" spans="1:8" s="10" customFormat="1" ht="15.75">
      <c r="A49" s="45"/>
      <c r="B49" s="41" t="s">
        <v>33</v>
      </c>
      <c r="C49" s="42" t="s">
        <v>30</v>
      </c>
      <c r="D49" s="42" t="s">
        <v>32</v>
      </c>
      <c r="E49" s="43" t="s">
        <v>34</v>
      </c>
      <c r="F49" s="42"/>
      <c r="G49" s="84">
        <f>G50+G51</f>
        <v>4093.03078</v>
      </c>
      <c r="H49" s="84">
        <f>H50+H51</f>
        <v>4244.299779999999</v>
      </c>
    </row>
    <row r="50" spans="1:8" s="10" customFormat="1" ht="47.25">
      <c r="A50" s="45"/>
      <c r="B50" s="41" t="s">
        <v>11</v>
      </c>
      <c r="C50" s="42" t="s">
        <v>30</v>
      </c>
      <c r="D50" s="42" t="s">
        <v>32</v>
      </c>
      <c r="E50" s="43" t="s">
        <v>34</v>
      </c>
      <c r="F50" s="42" t="s">
        <v>12</v>
      </c>
      <c r="G50" s="84">
        <f>3174.77344+125.5+735.31534</f>
        <v>4035.58878</v>
      </c>
      <c r="H50" s="84">
        <f>3174.77344+276.412+735.31534</f>
        <v>4186.500779999999</v>
      </c>
    </row>
    <row r="51" spans="1:8" s="10" customFormat="1" ht="15.75">
      <c r="A51" s="45"/>
      <c r="B51" s="41" t="s">
        <v>360</v>
      </c>
      <c r="C51" s="42" t="s">
        <v>30</v>
      </c>
      <c r="D51" s="42" t="s">
        <v>32</v>
      </c>
      <c r="E51" s="43" t="s">
        <v>34</v>
      </c>
      <c r="F51" s="42" t="s">
        <v>18</v>
      </c>
      <c r="G51" s="84">
        <v>57.442</v>
      </c>
      <c r="H51" s="84">
        <v>57.799</v>
      </c>
    </row>
    <row r="52" spans="1:8" s="10" customFormat="1" ht="15.75">
      <c r="A52" s="45"/>
      <c r="B52" s="41" t="s">
        <v>341</v>
      </c>
      <c r="C52" s="42" t="s">
        <v>30</v>
      </c>
      <c r="D52" s="42" t="s">
        <v>32</v>
      </c>
      <c r="E52" s="43" t="s">
        <v>315</v>
      </c>
      <c r="F52" s="42"/>
      <c r="G52" s="84">
        <f>G53</f>
        <v>175.764</v>
      </c>
      <c r="H52" s="84">
        <f>H53</f>
        <v>175.764</v>
      </c>
    </row>
    <row r="53" spans="1:8" s="10" customFormat="1" ht="15.75">
      <c r="A53" s="45"/>
      <c r="B53" s="41" t="s">
        <v>19</v>
      </c>
      <c r="C53" s="42" t="s">
        <v>30</v>
      </c>
      <c r="D53" s="42" t="s">
        <v>32</v>
      </c>
      <c r="E53" s="43" t="s">
        <v>315</v>
      </c>
      <c r="F53" s="42" t="s">
        <v>20</v>
      </c>
      <c r="G53" s="84">
        <v>175.764</v>
      </c>
      <c r="H53" s="84">
        <v>175.764</v>
      </c>
    </row>
    <row r="54" spans="1:8" s="10" customFormat="1" ht="15.75">
      <c r="A54" s="45"/>
      <c r="B54" s="46" t="s">
        <v>35</v>
      </c>
      <c r="C54" s="42" t="s">
        <v>30</v>
      </c>
      <c r="D54" s="42" t="s">
        <v>36</v>
      </c>
      <c r="E54" s="43"/>
      <c r="F54" s="42"/>
      <c r="G54" s="84">
        <f aca="true" t="shared" si="2" ref="G54:H56">G55</f>
        <v>400</v>
      </c>
      <c r="H54" s="84">
        <f t="shared" si="2"/>
        <v>400</v>
      </c>
    </row>
    <row r="55" spans="1:8" s="10" customFormat="1" ht="15.75">
      <c r="A55" s="45"/>
      <c r="B55" s="41" t="s">
        <v>9</v>
      </c>
      <c r="C55" s="42" t="s">
        <v>30</v>
      </c>
      <c r="D55" s="42" t="s">
        <v>36</v>
      </c>
      <c r="E55" s="43" t="s">
        <v>10</v>
      </c>
      <c r="F55" s="42"/>
      <c r="G55" s="84">
        <f t="shared" si="2"/>
        <v>400</v>
      </c>
      <c r="H55" s="84">
        <f t="shared" si="2"/>
        <v>400</v>
      </c>
    </row>
    <row r="56" spans="1:8" s="14" customFormat="1" ht="15" customHeight="1">
      <c r="A56" s="45"/>
      <c r="B56" s="44" t="s">
        <v>37</v>
      </c>
      <c r="C56" s="42" t="s">
        <v>30</v>
      </c>
      <c r="D56" s="42" t="s">
        <v>36</v>
      </c>
      <c r="E56" s="43" t="s">
        <v>38</v>
      </c>
      <c r="F56" s="42"/>
      <c r="G56" s="84">
        <f t="shared" si="2"/>
        <v>400</v>
      </c>
      <c r="H56" s="84">
        <f t="shared" si="2"/>
        <v>400</v>
      </c>
    </row>
    <row r="57" spans="1:8" s="15" customFormat="1" ht="15" customHeight="1">
      <c r="A57" s="45"/>
      <c r="B57" s="41" t="s">
        <v>19</v>
      </c>
      <c r="C57" s="42" t="s">
        <v>30</v>
      </c>
      <c r="D57" s="42" t="s">
        <v>36</v>
      </c>
      <c r="E57" s="43" t="s">
        <v>38</v>
      </c>
      <c r="F57" s="42" t="s">
        <v>20</v>
      </c>
      <c r="G57" s="84">
        <f>400</f>
        <v>400</v>
      </c>
      <c r="H57" s="84">
        <f>400</f>
        <v>400</v>
      </c>
    </row>
    <row r="58" spans="1:8" s="15" customFormat="1" ht="15" customHeight="1">
      <c r="A58" s="45"/>
      <c r="B58" s="41" t="s">
        <v>39</v>
      </c>
      <c r="C58" s="42" t="s">
        <v>30</v>
      </c>
      <c r="D58" s="42" t="s">
        <v>40</v>
      </c>
      <c r="E58" s="43"/>
      <c r="F58" s="42"/>
      <c r="G58" s="84">
        <f>G59</f>
        <v>10070.761</v>
      </c>
      <c r="H58" s="84">
        <f>H59</f>
        <v>10633.176</v>
      </c>
    </row>
    <row r="59" spans="1:8" s="15" customFormat="1" ht="15" customHeight="1">
      <c r="A59" s="45"/>
      <c r="B59" s="41" t="s">
        <v>9</v>
      </c>
      <c r="C59" s="42" t="s">
        <v>30</v>
      </c>
      <c r="D59" s="42" t="s">
        <v>40</v>
      </c>
      <c r="E59" s="43" t="s">
        <v>10</v>
      </c>
      <c r="F59" s="42"/>
      <c r="G59" s="84">
        <f>G62+G60</f>
        <v>10070.761</v>
      </c>
      <c r="H59" s="84">
        <f>H62+H60</f>
        <v>10633.176</v>
      </c>
    </row>
    <row r="60" spans="1:8" s="15" customFormat="1" ht="31.5">
      <c r="A60" s="45"/>
      <c r="B60" s="41" t="s">
        <v>247</v>
      </c>
      <c r="C60" s="42" t="s">
        <v>30</v>
      </c>
      <c r="D60" s="42" t="s">
        <v>40</v>
      </c>
      <c r="E60" s="43" t="s">
        <v>47</v>
      </c>
      <c r="F60" s="42"/>
      <c r="G60" s="84">
        <f>G61</f>
        <v>4070.761</v>
      </c>
      <c r="H60" s="84">
        <f>H61</f>
        <v>4633.176</v>
      </c>
    </row>
    <row r="61" spans="1:8" s="15" customFormat="1" ht="15" customHeight="1">
      <c r="A61" s="45"/>
      <c r="B61" s="44" t="s">
        <v>48</v>
      </c>
      <c r="C61" s="42" t="s">
        <v>30</v>
      </c>
      <c r="D61" s="42" t="s">
        <v>40</v>
      </c>
      <c r="E61" s="43" t="s">
        <v>47</v>
      </c>
      <c r="F61" s="42" t="s">
        <v>49</v>
      </c>
      <c r="G61" s="84">
        <v>4070.761</v>
      </c>
      <c r="H61" s="84">
        <v>4633.176</v>
      </c>
    </row>
    <row r="62" spans="1:8" s="11" customFormat="1" ht="30.75" customHeight="1">
      <c r="A62" s="45"/>
      <c r="B62" s="41" t="s">
        <v>41</v>
      </c>
      <c r="C62" s="42" t="s">
        <v>30</v>
      </c>
      <c r="D62" s="42" t="s">
        <v>40</v>
      </c>
      <c r="E62" s="43" t="s">
        <v>42</v>
      </c>
      <c r="F62" s="42"/>
      <c r="G62" s="84">
        <f>G63</f>
        <v>6000</v>
      </c>
      <c r="H62" s="84">
        <f>H63</f>
        <v>6000</v>
      </c>
    </row>
    <row r="63" spans="1:8" s="15" customFormat="1" ht="15" customHeight="1">
      <c r="A63" s="45"/>
      <c r="B63" s="41" t="s">
        <v>19</v>
      </c>
      <c r="C63" s="42" t="s">
        <v>30</v>
      </c>
      <c r="D63" s="42" t="s">
        <v>40</v>
      </c>
      <c r="E63" s="43" t="s">
        <v>42</v>
      </c>
      <c r="F63" s="42" t="s">
        <v>20</v>
      </c>
      <c r="G63" s="84">
        <f>6000</f>
        <v>6000</v>
      </c>
      <c r="H63" s="84">
        <f>6000</f>
        <v>6000</v>
      </c>
    </row>
    <row r="64" spans="1:8" s="12" customFormat="1" ht="15" customHeight="1">
      <c r="A64" s="36">
        <v>4</v>
      </c>
      <c r="B64" s="37" t="s">
        <v>50</v>
      </c>
      <c r="C64" s="38" t="s">
        <v>51</v>
      </c>
      <c r="D64" s="38"/>
      <c r="E64" s="38"/>
      <c r="F64" s="38"/>
      <c r="G64" s="39">
        <f>G65+G82+G87</f>
        <v>26012.884489999997</v>
      </c>
      <c r="H64" s="39">
        <f>H65+H82+H87</f>
        <v>26212.884489999997</v>
      </c>
    </row>
    <row r="65" spans="1:8" s="15" customFormat="1" ht="15" customHeight="1">
      <c r="A65" s="45"/>
      <c r="B65" s="41" t="s">
        <v>7</v>
      </c>
      <c r="C65" s="42" t="s">
        <v>51</v>
      </c>
      <c r="D65" s="42" t="s">
        <v>8</v>
      </c>
      <c r="E65" s="43"/>
      <c r="F65" s="42"/>
      <c r="G65" s="84">
        <f>G66+G74</f>
        <v>20330.68209</v>
      </c>
      <c r="H65" s="84">
        <f>H66+H74</f>
        <v>20530.68209</v>
      </c>
    </row>
    <row r="66" spans="1:8" s="15" customFormat="1" ht="30.75" customHeight="1">
      <c r="A66" s="45"/>
      <c r="B66" s="44" t="s">
        <v>25</v>
      </c>
      <c r="C66" s="42" t="s">
        <v>51</v>
      </c>
      <c r="D66" s="42" t="s">
        <v>26</v>
      </c>
      <c r="E66" s="43" t="s">
        <v>15</v>
      </c>
      <c r="F66" s="42" t="s">
        <v>15</v>
      </c>
      <c r="G66" s="84">
        <f>G70+G67</f>
        <v>20120.68209</v>
      </c>
      <c r="H66" s="84">
        <f>H70+H67</f>
        <v>20320.68209</v>
      </c>
    </row>
    <row r="67" spans="1:8" s="15" customFormat="1" ht="31.5">
      <c r="A67" s="45"/>
      <c r="B67" s="41" t="s">
        <v>348</v>
      </c>
      <c r="C67" s="42" t="s">
        <v>51</v>
      </c>
      <c r="D67" s="42" t="s">
        <v>26</v>
      </c>
      <c r="E67" s="43" t="s">
        <v>350</v>
      </c>
      <c r="F67" s="42"/>
      <c r="G67" s="84">
        <f>G68</f>
        <v>30</v>
      </c>
      <c r="H67" s="84">
        <f>H68</f>
        <v>30</v>
      </c>
    </row>
    <row r="68" spans="1:8" s="15" customFormat="1" ht="67.5" customHeight="1">
      <c r="A68" s="45"/>
      <c r="B68" s="49" t="s">
        <v>364</v>
      </c>
      <c r="C68" s="42" t="s">
        <v>51</v>
      </c>
      <c r="D68" s="42" t="s">
        <v>26</v>
      </c>
      <c r="E68" s="43" t="s">
        <v>351</v>
      </c>
      <c r="F68" s="42"/>
      <c r="G68" s="84">
        <f>G69</f>
        <v>30</v>
      </c>
      <c r="H68" s="84">
        <f>H69</f>
        <v>30</v>
      </c>
    </row>
    <row r="69" spans="1:8" s="15" customFormat="1" ht="15" customHeight="1">
      <c r="A69" s="45"/>
      <c r="B69" s="41" t="s">
        <v>360</v>
      </c>
      <c r="C69" s="42" t="s">
        <v>51</v>
      </c>
      <c r="D69" s="42" t="s">
        <v>26</v>
      </c>
      <c r="E69" s="43" t="s">
        <v>351</v>
      </c>
      <c r="F69" s="42" t="s">
        <v>18</v>
      </c>
      <c r="G69" s="84">
        <v>30</v>
      </c>
      <c r="H69" s="84">
        <v>30</v>
      </c>
    </row>
    <row r="70" spans="1:8" s="15" customFormat="1" ht="15" customHeight="1">
      <c r="A70" s="45"/>
      <c r="B70" s="41" t="s">
        <v>9</v>
      </c>
      <c r="C70" s="42" t="s">
        <v>51</v>
      </c>
      <c r="D70" s="42" t="s">
        <v>26</v>
      </c>
      <c r="E70" s="43" t="s">
        <v>10</v>
      </c>
      <c r="F70" s="42"/>
      <c r="G70" s="84">
        <f>G71</f>
        <v>20090.68209</v>
      </c>
      <c r="H70" s="84">
        <f>H71</f>
        <v>20290.68209</v>
      </c>
    </row>
    <row r="71" spans="1:8" s="15" customFormat="1" ht="31.5">
      <c r="A71" s="45"/>
      <c r="B71" s="41" t="s">
        <v>16</v>
      </c>
      <c r="C71" s="42" t="s">
        <v>51</v>
      </c>
      <c r="D71" s="42" t="s">
        <v>26</v>
      </c>
      <c r="E71" s="43" t="s">
        <v>17</v>
      </c>
      <c r="F71" s="42"/>
      <c r="G71" s="84">
        <f>G72+G73</f>
        <v>20090.68209</v>
      </c>
      <c r="H71" s="84">
        <f>H72+H73</f>
        <v>20290.68209</v>
      </c>
    </row>
    <row r="72" spans="1:8" s="16" customFormat="1" ht="47.25">
      <c r="A72" s="48"/>
      <c r="B72" s="41" t="s">
        <v>11</v>
      </c>
      <c r="C72" s="42" t="s">
        <v>51</v>
      </c>
      <c r="D72" s="42" t="s">
        <v>26</v>
      </c>
      <c r="E72" s="43" t="s">
        <v>17</v>
      </c>
      <c r="F72" s="42" t="s">
        <v>12</v>
      </c>
      <c r="G72" s="84">
        <f>14222.3316+700+4368.35049</f>
        <v>19290.68209</v>
      </c>
      <c r="H72" s="84">
        <f>14222.3316+800+4368.35049</f>
        <v>19390.68209</v>
      </c>
    </row>
    <row r="73" spans="1:8" s="16" customFormat="1" ht="15.75">
      <c r="A73" s="48"/>
      <c r="B73" s="41" t="s">
        <v>360</v>
      </c>
      <c r="C73" s="42" t="s">
        <v>51</v>
      </c>
      <c r="D73" s="42" t="s">
        <v>26</v>
      </c>
      <c r="E73" s="43" t="s">
        <v>17</v>
      </c>
      <c r="F73" s="42" t="s">
        <v>18</v>
      </c>
      <c r="G73" s="84">
        <v>800</v>
      </c>
      <c r="H73" s="84">
        <v>900</v>
      </c>
    </row>
    <row r="74" spans="1:8" s="11" customFormat="1" ht="15" customHeight="1">
      <c r="A74" s="45"/>
      <c r="B74" s="41" t="s">
        <v>39</v>
      </c>
      <c r="C74" s="42" t="s">
        <v>51</v>
      </c>
      <c r="D74" s="42" t="s">
        <v>40</v>
      </c>
      <c r="E74" s="43"/>
      <c r="F74" s="42"/>
      <c r="G74" s="84">
        <f>G75</f>
        <v>210</v>
      </c>
      <c r="H74" s="84">
        <f>H75</f>
        <v>210</v>
      </c>
    </row>
    <row r="75" spans="1:8" s="11" customFormat="1" ht="31.5">
      <c r="A75" s="45"/>
      <c r="B75" s="41" t="s">
        <v>185</v>
      </c>
      <c r="C75" s="42" t="s">
        <v>51</v>
      </c>
      <c r="D75" s="42" t="s">
        <v>40</v>
      </c>
      <c r="E75" s="43" t="s">
        <v>52</v>
      </c>
      <c r="F75" s="42"/>
      <c r="G75" s="84">
        <f>G76+G79</f>
        <v>210</v>
      </c>
      <c r="H75" s="84">
        <f>H76+H79</f>
        <v>210</v>
      </c>
    </row>
    <row r="76" spans="1:8" s="11" customFormat="1" ht="78.75">
      <c r="A76" s="45"/>
      <c r="B76" s="49" t="s">
        <v>248</v>
      </c>
      <c r="C76" s="42" t="s">
        <v>51</v>
      </c>
      <c r="D76" s="42" t="s">
        <v>40</v>
      </c>
      <c r="E76" s="43" t="s">
        <v>53</v>
      </c>
      <c r="F76" s="42"/>
      <c r="G76" s="84">
        <f>G77+G78</f>
        <v>105</v>
      </c>
      <c r="H76" s="84">
        <f>H77+H78</f>
        <v>105</v>
      </c>
    </row>
    <row r="77" spans="1:8" s="11" customFormat="1" ht="15" customHeight="1">
      <c r="A77" s="45"/>
      <c r="B77" s="41" t="s">
        <v>360</v>
      </c>
      <c r="C77" s="42" t="s">
        <v>51</v>
      </c>
      <c r="D77" s="42" t="s">
        <v>40</v>
      </c>
      <c r="E77" s="43" t="s">
        <v>53</v>
      </c>
      <c r="F77" s="42" t="s">
        <v>18</v>
      </c>
      <c r="G77" s="84">
        <f>5</f>
        <v>5</v>
      </c>
      <c r="H77" s="84">
        <f>5</f>
        <v>5</v>
      </c>
    </row>
    <row r="78" spans="1:8" s="11" customFormat="1" ht="15" customHeight="1">
      <c r="A78" s="45"/>
      <c r="B78" s="41" t="s">
        <v>19</v>
      </c>
      <c r="C78" s="42" t="s">
        <v>51</v>
      </c>
      <c r="D78" s="42" t="s">
        <v>40</v>
      </c>
      <c r="E78" s="43" t="s">
        <v>53</v>
      </c>
      <c r="F78" s="42" t="s">
        <v>20</v>
      </c>
      <c r="G78" s="84">
        <v>100</v>
      </c>
      <c r="H78" s="84">
        <v>100</v>
      </c>
    </row>
    <row r="79" spans="1:8" s="11" customFormat="1" ht="63">
      <c r="A79" s="45"/>
      <c r="B79" s="49" t="s">
        <v>352</v>
      </c>
      <c r="C79" s="42" t="s">
        <v>51</v>
      </c>
      <c r="D79" s="42" t="s">
        <v>40</v>
      </c>
      <c r="E79" s="43" t="s">
        <v>353</v>
      </c>
      <c r="F79" s="42"/>
      <c r="G79" s="84">
        <f>G81+G80</f>
        <v>105</v>
      </c>
      <c r="H79" s="84">
        <f>H81+H80</f>
        <v>105</v>
      </c>
    </row>
    <row r="80" spans="1:8" s="11" customFormat="1" ht="15.75">
      <c r="A80" s="45"/>
      <c r="B80" s="41" t="s">
        <v>360</v>
      </c>
      <c r="C80" s="42" t="s">
        <v>51</v>
      </c>
      <c r="D80" s="42" t="s">
        <v>40</v>
      </c>
      <c r="E80" s="43" t="s">
        <v>353</v>
      </c>
      <c r="F80" s="42" t="s">
        <v>18</v>
      </c>
      <c r="G80" s="84">
        <f>5</f>
        <v>5</v>
      </c>
      <c r="H80" s="84">
        <f>5</f>
        <v>5</v>
      </c>
    </row>
    <row r="81" spans="1:8" s="11" customFormat="1" ht="15.75">
      <c r="A81" s="45"/>
      <c r="B81" s="41" t="s">
        <v>19</v>
      </c>
      <c r="C81" s="42" t="s">
        <v>51</v>
      </c>
      <c r="D81" s="42" t="s">
        <v>40</v>
      </c>
      <c r="E81" s="43" t="s">
        <v>353</v>
      </c>
      <c r="F81" s="42" t="s">
        <v>20</v>
      </c>
      <c r="G81" s="84">
        <v>100</v>
      </c>
      <c r="H81" s="84">
        <v>100</v>
      </c>
    </row>
    <row r="82" spans="1:8" s="11" customFormat="1" ht="15.75">
      <c r="A82" s="47"/>
      <c r="B82" s="41" t="s">
        <v>43</v>
      </c>
      <c r="C82" s="42" t="s">
        <v>51</v>
      </c>
      <c r="D82" s="42" t="s">
        <v>44</v>
      </c>
      <c r="E82" s="43"/>
      <c r="F82" s="42"/>
      <c r="G82" s="84">
        <f>G83</f>
        <v>5182.2024</v>
      </c>
      <c r="H82" s="84">
        <f>H83</f>
        <v>5182.2024</v>
      </c>
    </row>
    <row r="83" spans="1:8" s="11" customFormat="1" ht="15" customHeight="1">
      <c r="A83" s="47"/>
      <c r="B83" s="41" t="s">
        <v>54</v>
      </c>
      <c r="C83" s="42" t="s">
        <v>51</v>
      </c>
      <c r="D83" s="42" t="s">
        <v>55</v>
      </c>
      <c r="E83" s="43"/>
      <c r="F83" s="42"/>
      <c r="G83" s="84">
        <f>G85</f>
        <v>5182.2024</v>
      </c>
      <c r="H83" s="84">
        <f>H85</f>
        <v>5182.2024</v>
      </c>
    </row>
    <row r="84" spans="1:8" s="11" customFormat="1" ht="15" customHeight="1">
      <c r="A84" s="47"/>
      <c r="B84" s="41" t="s">
        <v>9</v>
      </c>
      <c r="C84" s="42" t="s">
        <v>51</v>
      </c>
      <c r="D84" s="42" t="s">
        <v>55</v>
      </c>
      <c r="E84" s="43" t="s">
        <v>10</v>
      </c>
      <c r="F84" s="42"/>
      <c r="G84" s="84">
        <f>G85</f>
        <v>5182.2024</v>
      </c>
      <c r="H84" s="84">
        <f>H85</f>
        <v>5182.2024</v>
      </c>
    </row>
    <row r="85" spans="1:8" s="11" customFormat="1" ht="15" customHeight="1">
      <c r="A85" s="40"/>
      <c r="B85" s="44" t="s">
        <v>56</v>
      </c>
      <c r="C85" s="42" t="s">
        <v>51</v>
      </c>
      <c r="D85" s="42" t="s">
        <v>55</v>
      </c>
      <c r="E85" s="43" t="s">
        <v>57</v>
      </c>
      <c r="F85" s="42"/>
      <c r="G85" s="84">
        <f>G86</f>
        <v>5182.2024</v>
      </c>
      <c r="H85" s="84">
        <f>H86</f>
        <v>5182.2024</v>
      </c>
    </row>
    <row r="86" spans="1:8" s="11" customFormat="1" ht="15" customHeight="1">
      <c r="A86" s="40"/>
      <c r="B86" s="44" t="s">
        <v>48</v>
      </c>
      <c r="C86" s="42" t="s">
        <v>51</v>
      </c>
      <c r="D86" s="42" t="s">
        <v>55</v>
      </c>
      <c r="E86" s="43" t="s">
        <v>57</v>
      </c>
      <c r="F86" s="42" t="s">
        <v>49</v>
      </c>
      <c r="G86" s="84">
        <f>4148.7312+1033.4712</f>
        <v>5182.2024</v>
      </c>
      <c r="H86" s="84">
        <f>4148.7312+1033.4712</f>
        <v>5182.2024</v>
      </c>
    </row>
    <row r="87" spans="1:8" s="11" customFormat="1" ht="31.5">
      <c r="A87" s="40"/>
      <c r="B87" s="46" t="s">
        <v>373</v>
      </c>
      <c r="C87" s="42" t="s">
        <v>51</v>
      </c>
      <c r="D87" s="42" t="s">
        <v>330</v>
      </c>
      <c r="E87" s="43"/>
      <c r="F87" s="42"/>
      <c r="G87" s="84">
        <f aca="true" t="shared" si="3" ref="G87:H90">G88</f>
        <v>500</v>
      </c>
      <c r="H87" s="84">
        <f t="shared" si="3"/>
        <v>500</v>
      </c>
    </row>
    <row r="88" spans="1:8" s="11" customFormat="1" ht="15" customHeight="1">
      <c r="A88" s="40"/>
      <c r="B88" s="46" t="s">
        <v>331</v>
      </c>
      <c r="C88" s="42" t="s">
        <v>51</v>
      </c>
      <c r="D88" s="42" t="s">
        <v>332</v>
      </c>
      <c r="E88" s="43"/>
      <c r="F88" s="42"/>
      <c r="G88" s="84">
        <f t="shared" si="3"/>
        <v>500</v>
      </c>
      <c r="H88" s="84">
        <f t="shared" si="3"/>
        <v>500</v>
      </c>
    </row>
    <row r="89" spans="1:8" s="11" customFormat="1" ht="47.25">
      <c r="A89" s="40"/>
      <c r="B89" s="67" t="s">
        <v>213</v>
      </c>
      <c r="C89" s="62" t="s">
        <v>51</v>
      </c>
      <c r="D89" s="62" t="s">
        <v>332</v>
      </c>
      <c r="E89" s="63" t="s">
        <v>152</v>
      </c>
      <c r="F89" s="42"/>
      <c r="G89" s="84">
        <f t="shared" si="3"/>
        <v>500</v>
      </c>
      <c r="H89" s="84">
        <f t="shared" si="3"/>
        <v>500</v>
      </c>
    </row>
    <row r="90" spans="1:8" s="11" customFormat="1" ht="47.25">
      <c r="A90" s="40"/>
      <c r="B90" s="44" t="s">
        <v>333</v>
      </c>
      <c r="C90" s="62" t="s">
        <v>51</v>
      </c>
      <c r="D90" s="62" t="s">
        <v>332</v>
      </c>
      <c r="E90" s="63" t="s">
        <v>334</v>
      </c>
      <c r="F90" s="42"/>
      <c r="G90" s="84">
        <f t="shared" si="3"/>
        <v>500</v>
      </c>
      <c r="H90" s="84">
        <f t="shared" si="3"/>
        <v>500</v>
      </c>
    </row>
    <row r="91" spans="1:8" s="11" customFormat="1" ht="15" customHeight="1">
      <c r="A91" s="40"/>
      <c r="B91" s="44" t="s">
        <v>336</v>
      </c>
      <c r="C91" s="62" t="s">
        <v>51</v>
      </c>
      <c r="D91" s="62" t="s">
        <v>332</v>
      </c>
      <c r="E91" s="63" t="s">
        <v>334</v>
      </c>
      <c r="F91" s="42" t="s">
        <v>335</v>
      </c>
      <c r="G91" s="84">
        <v>500</v>
      </c>
      <c r="H91" s="84">
        <v>500</v>
      </c>
    </row>
    <row r="92" spans="1:8" s="12" customFormat="1" ht="15" customHeight="1">
      <c r="A92" s="36">
        <v>5</v>
      </c>
      <c r="B92" s="37" t="s">
        <v>58</v>
      </c>
      <c r="C92" s="38" t="s">
        <v>59</v>
      </c>
      <c r="D92" s="38"/>
      <c r="E92" s="38"/>
      <c r="F92" s="38"/>
      <c r="G92" s="39">
        <f>G93+G100+G130+G198+G217</f>
        <v>380372.16679999995</v>
      </c>
      <c r="H92" s="39">
        <f>H93+H100+H130+H198+H217</f>
        <v>382081.38455</v>
      </c>
    </row>
    <row r="93" spans="1:8" s="12" customFormat="1" ht="15" customHeight="1">
      <c r="A93" s="81"/>
      <c r="B93" s="44" t="s">
        <v>7</v>
      </c>
      <c r="C93" s="43" t="s">
        <v>59</v>
      </c>
      <c r="D93" s="43" t="s">
        <v>8</v>
      </c>
      <c r="E93" s="43"/>
      <c r="F93" s="43"/>
      <c r="G93" s="84">
        <f>G94</f>
        <v>7543</v>
      </c>
      <c r="H93" s="84">
        <f>H94</f>
        <v>7543</v>
      </c>
    </row>
    <row r="94" spans="1:8" s="12" customFormat="1" ht="15" customHeight="1">
      <c r="A94" s="81"/>
      <c r="B94" s="44" t="s">
        <v>39</v>
      </c>
      <c r="C94" s="43" t="s">
        <v>59</v>
      </c>
      <c r="D94" s="43" t="s">
        <v>40</v>
      </c>
      <c r="E94" s="43"/>
      <c r="F94" s="43"/>
      <c r="G94" s="84">
        <f>G95</f>
        <v>7543</v>
      </c>
      <c r="H94" s="84">
        <f>H95</f>
        <v>7543</v>
      </c>
    </row>
    <row r="95" spans="1:8" s="12" customFormat="1" ht="15" customHeight="1">
      <c r="A95" s="81"/>
      <c r="B95" s="44" t="s">
        <v>9</v>
      </c>
      <c r="C95" s="43" t="s">
        <v>59</v>
      </c>
      <c r="D95" s="43" t="s">
        <v>40</v>
      </c>
      <c r="E95" s="43" t="s">
        <v>10</v>
      </c>
      <c r="F95" s="43"/>
      <c r="G95" s="84">
        <f>G98+G96</f>
        <v>7543</v>
      </c>
      <c r="H95" s="84">
        <f>H98+H96</f>
        <v>7543</v>
      </c>
    </row>
    <row r="96" spans="1:8" s="12" customFormat="1" ht="47.25">
      <c r="A96" s="81"/>
      <c r="B96" s="44" t="s">
        <v>345</v>
      </c>
      <c r="C96" s="43" t="s">
        <v>59</v>
      </c>
      <c r="D96" s="43" t="s">
        <v>40</v>
      </c>
      <c r="E96" s="43" t="s">
        <v>148</v>
      </c>
      <c r="F96" s="43"/>
      <c r="G96" s="84">
        <f>G97</f>
        <v>832</v>
      </c>
      <c r="H96" s="84">
        <f>H97</f>
        <v>832</v>
      </c>
    </row>
    <row r="97" spans="1:8" s="12" customFormat="1" ht="15" customHeight="1">
      <c r="A97" s="81"/>
      <c r="B97" s="41" t="s">
        <v>360</v>
      </c>
      <c r="C97" s="43" t="s">
        <v>59</v>
      </c>
      <c r="D97" s="43" t="s">
        <v>40</v>
      </c>
      <c r="E97" s="63" t="s">
        <v>148</v>
      </c>
      <c r="F97" s="43" t="s">
        <v>18</v>
      </c>
      <c r="G97" s="84">
        <v>832</v>
      </c>
      <c r="H97" s="84">
        <v>832</v>
      </c>
    </row>
    <row r="98" spans="1:8" s="12" customFormat="1" ht="30.75" customHeight="1">
      <c r="A98" s="81"/>
      <c r="B98" s="44" t="s">
        <v>260</v>
      </c>
      <c r="C98" s="43" t="s">
        <v>59</v>
      </c>
      <c r="D98" s="43" t="s">
        <v>40</v>
      </c>
      <c r="E98" s="43" t="s">
        <v>259</v>
      </c>
      <c r="F98" s="43"/>
      <c r="G98" s="84">
        <f>G99</f>
        <v>6711</v>
      </c>
      <c r="H98" s="84">
        <f>H99</f>
        <v>6711</v>
      </c>
    </row>
    <row r="99" spans="1:8" s="12" customFormat="1" ht="15" customHeight="1">
      <c r="A99" s="81"/>
      <c r="B99" s="44" t="s">
        <v>60</v>
      </c>
      <c r="C99" s="43" t="s">
        <v>59</v>
      </c>
      <c r="D99" s="43" t="s">
        <v>40</v>
      </c>
      <c r="E99" s="43" t="s">
        <v>259</v>
      </c>
      <c r="F99" s="43" t="s">
        <v>61</v>
      </c>
      <c r="G99" s="84">
        <v>6711</v>
      </c>
      <c r="H99" s="84">
        <v>6711</v>
      </c>
    </row>
    <row r="100" spans="1:8" s="12" customFormat="1" ht="15" customHeight="1">
      <c r="A100" s="81"/>
      <c r="B100" s="41" t="s">
        <v>62</v>
      </c>
      <c r="C100" s="43" t="s">
        <v>59</v>
      </c>
      <c r="D100" s="43" t="s">
        <v>63</v>
      </c>
      <c r="E100" s="43"/>
      <c r="F100" s="43"/>
      <c r="G100" s="84">
        <f>G101+G108+G123</f>
        <v>100392.7898</v>
      </c>
      <c r="H100" s="84">
        <f>H101+H108+H123</f>
        <v>115637.89184</v>
      </c>
    </row>
    <row r="101" spans="1:8" s="12" customFormat="1" ht="15" customHeight="1">
      <c r="A101" s="81"/>
      <c r="B101" s="41" t="s">
        <v>215</v>
      </c>
      <c r="C101" s="42" t="s">
        <v>59</v>
      </c>
      <c r="D101" s="42" t="s">
        <v>214</v>
      </c>
      <c r="E101" s="43"/>
      <c r="F101" s="42"/>
      <c r="G101" s="84">
        <f>G102</f>
        <v>4242</v>
      </c>
      <c r="H101" s="84">
        <f>H102</f>
        <v>4942</v>
      </c>
    </row>
    <row r="102" spans="1:8" s="12" customFormat="1" ht="30.75" customHeight="1">
      <c r="A102" s="81"/>
      <c r="B102" s="41" t="s">
        <v>251</v>
      </c>
      <c r="C102" s="42" t="s">
        <v>59</v>
      </c>
      <c r="D102" s="42" t="s">
        <v>214</v>
      </c>
      <c r="E102" s="43" t="s">
        <v>99</v>
      </c>
      <c r="F102" s="51"/>
      <c r="G102" s="84">
        <f>G103</f>
        <v>4242</v>
      </c>
      <c r="H102" s="84">
        <f>H103</f>
        <v>4942</v>
      </c>
    </row>
    <row r="103" spans="1:8" s="12" customFormat="1" ht="31.5">
      <c r="A103" s="81"/>
      <c r="B103" s="49" t="s">
        <v>207</v>
      </c>
      <c r="C103" s="42" t="s">
        <v>59</v>
      </c>
      <c r="D103" s="42" t="s">
        <v>214</v>
      </c>
      <c r="E103" s="43" t="s">
        <v>208</v>
      </c>
      <c r="F103" s="51"/>
      <c r="G103" s="84">
        <f>G104+G106</f>
        <v>4242</v>
      </c>
      <c r="H103" s="84">
        <f>H104+H106</f>
        <v>4942</v>
      </c>
    </row>
    <row r="104" spans="1:8" s="12" customFormat="1" ht="47.25">
      <c r="A104" s="81"/>
      <c r="B104" s="49" t="s">
        <v>239</v>
      </c>
      <c r="C104" s="42" t="s">
        <v>59</v>
      </c>
      <c r="D104" s="42" t="s">
        <v>214</v>
      </c>
      <c r="E104" s="43" t="s">
        <v>240</v>
      </c>
      <c r="F104" s="93"/>
      <c r="G104" s="84">
        <f>G105</f>
        <v>92</v>
      </c>
      <c r="H104" s="84">
        <f>H105</f>
        <v>92</v>
      </c>
    </row>
    <row r="105" spans="1:8" s="12" customFormat="1" ht="15.75">
      <c r="A105" s="81"/>
      <c r="B105" s="41" t="s">
        <v>360</v>
      </c>
      <c r="C105" s="42" t="s">
        <v>59</v>
      </c>
      <c r="D105" s="42" t="s">
        <v>214</v>
      </c>
      <c r="E105" s="43" t="s">
        <v>240</v>
      </c>
      <c r="F105" s="51" t="s">
        <v>18</v>
      </c>
      <c r="G105" s="84">
        <v>92</v>
      </c>
      <c r="H105" s="84">
        <v>92</v>
      </c>
    </row>
    <row r="106" spans="1:8" s="12" customFormat="1" ht="63">
      <c r="A106" s="81"/>
      <c r="B106" s="49" t="s">
        <v>238</v>
      </c>
      <c r="C106" s="42" t="s">
        <v>59</v>
      </c>
      <c r="D106" s="42" t="s">
        <v>214</v>
      </c>
      <c r="E106" s="43" t="s">
        <v>289</v>
      </c>
      <c r="F106" s="93"/>
      <c r="G106" s="84">
        <f>G107</f>
        <v>4150</v>
      </c>
      <c r="H106" s="84">
        <f>H107</f>
        <v>4850</v>
      </c>
    </row>
    <row r="107" spans="1:8" s="12" customFormat="1" ht="15" customHeight="1">
      <c r="A107" s="81"/>
      <c r="B107" s="41" t="s">
        <v>360</v>
      </c>
      <c r="C107" s="42" t="s">
        <v>59</v>
      </c>
      <c r="D107" s="42" t="s">
        <v>214</v>
      </c>
      <c r="E107" s="43" t="s">
        <v>289</v>
      </c>
      <c r="F107" s="51" t="s">
        <v>18</v>
      </c>
      <c r="G107" s="84">
        <v>4150</v>
      </c>
      <c r="H107" s="84">
        <v>4850</v>
      </c>
    </row>
    <row r="108" spans="1:8" s="10" customFormat="1" ht="15.75">
      <c r="A108" s="45"/>
      <c r="B108" s="41" t="s">
        <v>64</v>
      </c>
      <c r="C108" s="42" t="s">
        <v>59</v>
      </c>
      <c r="D108" s="42" t="s">
        <v>65</v>
      </c>
      <c r="E108" s="43"/>
      <c r="F108" s="42"/>
      <c r="G108" s="84">
        <f>G109+G115</f>
        <v>84926.3</v>
      </c>
      <c r="H108" s="84">
        <f>H109+H115</f>
        <v>94726.3</v>
      </c>
    </row>
    <row r="109" spans="1:10" s="10" customFormat="1" ht="31.5">
      <c r="A109" s="45"/>
      <c r="B109" s="41" t="s">
        <v>188</v>
      </c>
      <c r="C109" s="42" t="s">
        <v>59</v>
      </c>
      <c r="D109" s="42" t="s">
        <v>65</v>
      </c>
      <c r="E109" s="43" t="s">
        <v>66</v>
      </c>
      <c r="F109" s="51"/>
      <c r="G109" s="84">
        <f>G110</f>
        <v>67000</v>
      </c>
      <c r="H109" s="84">
        <f>H110</f>
        <v>67500</v>
      </c>
      <c r="I109" s="11"/>
      <c r="J109" s="11"/>
    </row>
    <row r="110" spans="1:10" s="10" customFormat="1" ht="15.75" customHeight="1">
      <c r="A110" s="45"/>
      <c r="B110" s="49" t="s">
        <v>123</v>
      </c>
      <c r="C110" s="42" t="s">
        <v>59</v>
      </c>
      <c r="D110" s="42" t="s">
        <v>65</v>
      </c>
      <c r="E110" s="43" t="s">
        <v>67</v>
      </c>
      <c r="F110" s="51"/>
      <c r="G110" s="84">
        <f>G113+G111</f>
        <v>67000</v>
      </c>
      <c r="H110" s="84">
        <f>H113+H111</f>
        <v>67500</v>
      </c>
      <c r="I110" s="11"/>
      <c r="J110" s="11"/>
    </row>
    <row r="111" spans="1:10" s="10" customFormat="1" ht="63">
      <c r="A111" s="45"/>
      <c r="B111" s="49" t="s">
        <v>262</v>
      </c>
      <c r="C111" s="42" t="s">
        <v>59</v>
      </c>
      <c r="D111" s="42" t="s">
        <v>65</v>
      </c>
      <c r="E111" s="43" t="s">
        <v>261</v>
      </c>
      <c r="F111" s="51"/>
      <c r="G111" s="84">
        <f>G112</f>
        <v>60000</v>
      </c>
      <c r="H111" s="84">
        <f>H112</f>
        <v>60000</v>
      </c>
      <c r="I111" s="11"/>
      <c r="J111" s="11"/>
    </row>
    <row r="112" spans="1:10" s="10" customFormat="1" ht="15.75" customHeight="1">
      <c r="A112" s="45"/>
      <c r="B112" s="41" t="s">
        <v>360</v>
      </c>
      <c r="C112" s="42" t="s">
        <v>59</v>
      </c>
      <c r="D112" s="42" t="s">
        <v>65</v>
      </c>
      <c r="E112" s="43" t="s">
        <v>261</v>
      </c>
      <c r="F112" s="51" t="s">
        <v>18</v>
      </c>
      <c r="G112" s="84">
        <v>60000</v>
      </c>
      <c r="H112" s="84">
        <v>60000</v>
      </c>
      <c r="I112" s="11"/>
      <c r="J112" s="11"/>
    </row>
    <row r="113" spans="1:10" s="10" customFormat="1" ht="78.75">
      <c r="A113" s="45"/>
      <c r="B113" s="49" t="s">
        <v>294</v>
      </c>
      <c r="C113" s="42" t="s">
        <v>59</v>
      </c>
      <c r="D113" s="42" t="s">
        <v>65</v>
      </c>
      <c r="E113" s="43" t="s">
        <v>290</v>
      </c>
      <c r="F113" s="94"/>
      <c r="G113" s="84">
        <f>G114</f>
        <v>7000</v>
      </c>
      <c r="H113" s="84">
        <f>H114</f>
        <v>7500</v>
      </c>
      <c r="I113" s="53"/>
      <c r="J113" s="11"/>
    </row>
    <row r="114" spans="1:10" s="13" customFormat="1" ht="15.75">
      <c r="A114" s="45"/>
      <c r="B114" s="41" t="s">
        <v>360</v>
      </c>
      <c r="C114" s="42" t="s">
        <v>59</v>
      </c>
      <c r="D114" s="42" t="s">
        <v>65</v>
      </c>
      <c r="E114" s="43" t="s">
        <v>290</v>
      </c>
      <c r="F114" s="51" t="s">
        <v>18</v>
      </c>
      <c r="G114" s="84">
        <v>7000</v>
      </c>
      <c r="H114" s="84">
        <v>7500</v>
      </c>
      <c r="I114" s="53"/>
      <c r="J114" s="11"/>
    </row>
    <row r="115" spans="1:10" s="13" customFormat="1" ht="15.75">
      <c r="A115" s="45"/>
      <c r="B115" s="41" t="s">
        <v>256</v>
      </c>
      <c r="C115" s="42" t="s">
        <v>59</v>
      </c>
      <c r="D115" s="42" t="s">
        <v>65</v>
      </c>
      <c r="E115" s="43" t="s">
        <v>101</v>
      </c>
      <c r="F115" s="51"/>
      <c r="G115" s="84">
        <f>G116</f>
        <v>17926.3</v>
      </c>
      <c r="H115" s="84">
        <f>H116</f>
        <v>27226.3</v>
      </c>
      <c r="I115" s="53"/>
      <c r="J115" s="11"/>
    </row>
    <row r="116" spans="1:10" s="13" customFormat="1" ht="15.75">
      <c r="A116" s="45"/>
      <c r="B116" s="41" t="s">
        <v>234</v>
      </c>
      <c r="C116" s="42" t="s">
        <v>59</v>
      </c>
      <c r="D116" s="42" t="s">
        <v>65</v>
      </c>
      <c r="E116" s="43" t="s">
        <v>102</v>
      </c>
      <c r="F116" s="51"/>
      <c r="G116" s="84">
        <f>G117+G119+G121</f>
        <v>17926.3</v>
      </c>
      <c r="H116" s="84">
        <f>H117+H119+H121</f>
        <v>27226.3</v>
      </c>
      <c r="I116" s="53"/>
      <c r="J116" s="11"/>
    </row>
    <row r="117" spans="1:10" s="13" customFormat="1" ht="62.25" customHeight="1">
      <c r="A117" s="45"/>
      <c r="B117" s="49" t="s">
        <v>103</v>
      </c>
      <c r="C117" s="42" t="s">
        <v>59</v>
      </c>
      <c r="D117" s="42" t="s">
        <v>65</v>
      </c>
      <c r="E117" s="43" t="s">
        <v>263</v>
      </c>
      <c r="F117" s="94"/>
      <c r="G117" s="84">
        <f>G118</f>
        <v>6726.3</v>
      </c>
      <c r="H117" s="84">
        <f>H118</f>
        <v>6726.3</v>
      </c>
      <c r="I117" s="53"/>
      <c r="J117" s="11"/>
    </row>
    <row r="118" spans="1:10" s="13" customFormat="1" ht="15" customHeight="1">
      <c r="A118" s="45"/>
      <c r="B118" s="41" t="s">
        <v>360</v>
      </c>
      <c r="C118" s="42" t="s">
        <v>59</v>
      </c>
      <c r="D118" s="42" t="s">
        <v>65</v>
      </c>
      <c r="E118" s="43" t="s">
        <v>263</v>
      </c>
      <c r="F118" s="51" t="s">
        <v>18</v>
      </c>
      <c r="G118" s="84">
        <v>6726.3</v>
      </c>
      <c r="H118" s="84">
        <v>6726.3</v>
      </c>
      <c r="I118" s="53"/>
      <c r="J118" s="11"/>
    </row>
    <row r="119" spans="1:10" s="13" customFormat="1" ht="63">
      <c r="A119" s="45"/>
      <c r="B119" s="49" t="s">
        <v>104</v>
      </c>
      <c r="C119" s="42" t="s">
        <v>59</v>
      </c>
      <c r="D119" s="42" t="s">
        <v>65</v>
      </c>
      <c r="E119" s="43" t="s">
        <v>291</v>
      </c>
      <c r="F119" s="94"/>
      <c r="G119" s="84">
        <f>G120</f>
        <v>3200</v>
      </c>
      <c r="H119" s="84">
        <f>H120</f>
        <v>3500</v>
      </c>
      <c r="I119" s="53"/>
      <c r="J119" s="11"/>
    </row>
    <row r="120" spans="1:10" s="13" customFormat="1" ht="15.75">
      <c r="A120" s="45"/>
      <c r="B120" s="41" t="s">
        <v>360</v>
      </c>
      <c r="C120" s="42" t="s">
        <v>59</v>
      </c>
      <c r="D120" s="42" t="s">
        <v>65</v>
      </c>
      <c r="E120" s="43" t="s">
        <v>291</v>
      </c>
      <c r="F120" s="51" t="s">
        <v>18</v>
      </c>
      <c r="G120" s="84">
        <v>3200</v>
      </c>
      <c r="H120" s="84">
        <v>3500</v>
      </c>
      <c r="I120" s="53"/>
      <c r="J120" s="11"/>
    </row>
    <row r="121" spans="1:10" s="13" customFormat="1" ht="63">
      <c r="A121" s="45"/>
      <c r="B121" s="49" t="s">
        <v>378</v>
      </c>
      <c r="C121" s="42" t="s">
        <v>59</v>
      </c>
      <c r="D121" s="42" t="s">
        <v>65</v>
      </c>
      <c r="E121" s="43" t="s">
        <v>379</v>
      </c>
      <c r="F121" s="94"/>
      <c r="G121" s="84">
        <f>G122</f>
        <v>8000</v>
      </c>
      <c r="H121" s="84">
        <f>H122</f>
        <v>17000</v>
      </c>
      <c r="I121" s="53"/>
      <c r="J121" s="11"/>
    </row>
    <row r="122" spans="1:10" s="13" customFormat="1" ht="31.5">
      <c r="A122" s="45"/>
      <c r="B122" s="41" t="s">
        <v>60</v>
      </c>
      <c r="C122" s="42" t="s">
        <v>59</v>
      </c>
      <c r="D122" s="42" t="s">
        <v>65</v>
      </c>
      <c r="E122" s="43" t="s">
        <v>379</v>
      </c>
      <c r="F122" s="94">
        <v>600</v>
      </c>
      <c r="G122" s="84">
        <f>25000-17000</f>
        <v>8000</v>
      </c>
      <c r="H122" s="84">
        <f>25000-8000</f>
        <v>17000</v>
      </c>
      <c r="I122" s="53"/>
      <c r="J122" s="11"/>
    </row>
    <row r="123" spans="1:8" s="10" customFormat="1" ht="15.75">
      <c r="A123" s="45"/>
      <c r="B123" s="41" t="s">
        <v>218</v>
      </c>
      <c r="C123" s="42" t="s">
        <v>59</v>
      </c>
      <c r="D123" s="42" t="s">
        <v>217</v>
      </c>
      <c r="E123" s="43"/>
      <c r="F123" s="42"/>
      <c r="G123" s="84">
        <f>G124</f>
        <v>11224.4898</v>
      </c>
      <c r="H123" s="84">
        <f>H124</f>
        <v>15969.591840000001</v>
      </c>
    </row>
    <row r="124" spans="1:10" s="10" customFormat="1" ht="31.5">
      <c r="A124" s="45"/>
      <c r="B124" s="41" t="s">
        <v>236</v>
      </c>
      <c r="C124" s="42" t="s">
        <v>59</v>
      </c>
      <c r="D124" s="42" t="s">
        <v>217</v>
      </c>
      <c r="E124" s="43" t="s">
        <v>78</v>
      </c>
      <c r="F124" s="51"/>
      <c r="G124" s="84">
        <f>G125</f>
        <v>11224.4898</v>
      </c>
      <c r="H124" s="84">
        <f>H125</f>
        <v>15969.591840000001</v>
      </c>
      <c r="I124" s="11"/>
      <c r="J124" s="11"/>
    </row>
    <row r="125" spans="1:8" s="15" customFormat="1" ht="31.5">
      <c r="A125" s="50"/>
      <c r="B125" s="52" t="s">
        <v>219</v>
      </c>
      <c r="C125" s="42" t="s">
        <v>59</v>
      </c>
      <c r="D125" s="42" t="s">
        <v>217</v>
      </c>
      <c r="E125" s="43" t="s">
        <v>79</v>
      </c>
      <c r="F125" s="42"/>
      <c r="G125" s="84">
        <f>G126+G128</f>
        <v>11224.4898</v>
      </c>
      <c r="H125" s="84">
        <f>H126+H128</f>
        <v>15969.591840000001</v>
      </c>
    </row>
    <row r="126" spans="1:10" s="10" customFormat="1" ht="63">
      <c r="A126" s="45"/>
      <c r="B126" s="49" t="s">
        <v>221</v>
      </c>
      <c r="C126" s="42" t="s">
        <v>59</v>
      </c>
      <c r="D126" s="42" t="s">
        <v>217</v>
      </c>
      <c r="E126" s="43" t="s">
        <v>222</v>
      </c>
      <c r="F126" s="51"/>
      <c r="G126" s="84">
        <f>G127</f>
        <v>11000</v>
      </c>
      <c r="H126" s="84">
        <f>H127</f>
        <v>15650.2</v>
      </c>
      <c r="I126" s="11"/>
      <c r="J126" s="11"/>
    </row>
    <row r="127" spans="1:10" s="10" customFormat="1" ht="15.75" customHeight="1">
      <c r="A127" s="45"/>
      <c r="B127" s="41" t="s">
        <v>360</v>
      </c>
      <c r="C127" s="42" t="s">
        <v>59</v>
      </c>
      <c r="D127" s="42" t="s">
        <v>217</v>
      </c>
      <c r="E127" s="43" t="s">
        <v>222</v>
      </c>
      <c r="F127" s="51" t="s">
        <v>18</v>
      </c>
      <c r="G127" s="84">
        <v>11000</v>
      </c>
      <c r="H127" s="84">
        <v>15650.2</v>
      </c>
      <c r="I127" s="11"/>
      <c r="J127" s="11"/>
    </row>
    <row r="128" spans="1:10" s="10" customFormat="1" ht="63">
      <c r="A128" s="45"/>
      <c r="B128" s="49" t="s">
        <v>241</v>
      </c>
      <c r="C128" s="42" t="s">
        <v>59</v>
      </c>
      <c r="D128" s="42" t="s">
        <v>217</v>
      </c>
      <c r="E128" s="43" t="s">
        <v>292</v>
      </c>
      <c r="F128" s="94"/>
      <c r="G128" s="84">
        <f>G129</f>
        <v>224.4898</v>
      </c>
      <c r="H128" s="84">
        <f>H129</f>
        <v>319.39184</v>
      </c>
      <c r="I128" s="53"/>
      <c r="J128" s="11"/>
    </row>
    <row r="129" spans="1:10" s="13" customFormat="1" ht="15.75">
      <c r="A129" s="45"/>
      <c r="B129" s="41" t="s">
        <v>360</v>
      </c>
      <c r="C129" s="42" t="s">
        <v>59</v>
      </c>
      <c r="D129" s="42" t="s">
        <v>217</v>
      </c>
      <c r="E129" s="43" t="s">
        <v>292</v>
      </c>
      <c r="F129" s="51" t="s">
        <v>18</v>
      </c>
      <c r="G129" s="84">
        <v>224.4898</v>
      </c>
      <c r="H129" s="84">
        <v>319.39184</v>
      </c>
      <c r="I129" s="53"/>
      <c r="J129" s="11"/>
    </row>
    <row r="130" spans="1:9" s="10" customFormat="1" ht="15" customHeight="1">
      <c r="A130" s="45"/>
      <c r="B130" s="41" t="s">
        <v>68</v>
      </c>
      <c r="C130" s="42" t="s">
        <v>59</v>
      </c>
      <c r="D130" s="42" t="s">
        <v>69</v>
      </c>
      <c r="E130" s="43"/>
      <c r="F130" s="51"/>
      <c r="G130" s="84">
        <f>G131+G139+G149+G179</f>
        <v>231582.582</v>
      </c>
      <c r="H130" s="84">
        <f>H131+H139+H149+H179</f>
        <v>217001.21171</v>
      </c>
      <c r="I130" s="54"/>
    </row>
    <row r="131" spans="1:9" s="10" customFormat="1" ht="15" customHeight="1">
      <c r="A131" s="45"/>
      <c r="B131" s="41" t="s">
        <v>70</v>
      </c>
      <c r="C131" s="42" t="s">
        <v>59</v>
      </c>
      <c r="D131" s="42" t="s">
        <v>71</v>
      </c>
      <c r="E131" s="43"/>
      <c r="F131" s="51"/>
      <c r="G131" s="84">
        <f>G132+G135</f>
        <v>3000</v>
      </c>
      <c r="H131" s="84">
        <f>H132+H135</f>
        <v>7500</v>
      </c>
      <c r="I131" s="54"/>
    </row>
    <row r="132" spans="1:8" s="13" customFormat="1" ht="31.5">
      <c r="A132" s="45"/>
      <c r="B132" s="41" t="s">
        <v>227</v>
      </c>
      <c r="C132" s="42" t="s">
        <v>59</v>
      </c>
      <c r="D132" s="42" t="s">
        <v>71</v>
      </c>
      <c r="E132" s="43" t="s">
        <v>72</v>
      </c>
      <c r="F132" s="51"/>
      <c r="G132" s="84">
        <f>G133</f>
        <v>1500</v>
      </c>
      <c r="H132" s="84">
        <f>H133</f>
        <v>1500</v>
      </c>
    </row>
    <row r="133" spans="1:8" s="13" customFormat="1" ht="63">
      <c r="A133" s="45"/>
      <c r="B133" s="49" t="s">
        <v>73</v>
      </c>
      <c r="C133" s="42" t="s">
        <v>59</v>
      </c>
      <c r="D133" s="42" t="s">
        <v>71</v>
      </c>
      <c r="E133" s="43" t="s">
        <v>74</v>
      </c>
      <c r="F133" s="51"/>
      <c r="G133" s="84">
        <f>G134</f>
        <v>1500</v>
      </c>
      <c r="H133" s="84">
        <f>H134</f>
        <v>1500</v>
      </c>
    </row>
    <row r="134" spans="1:8" s="16" customFormat="1" ht="15.75">
      <c r="A134" s="48"/>
      <c r="B134" s="41" t="s">
        <v>360</v>
      </c>
      <c r="C134" s="42" t="s">
        <v>59</v>
      </c>
      <c r="D134" s="42" t="s">
        <v>71</v>
      </c>
      <c r="E134" s="43" t="s">
        <v>74</v>
      </c>
      <c r="F134" s="42" t="s">
        <v>18</v>
      </c>
      <c r="G134" s="84">
        <v>1500</v>
      </c>
      <c r="H134" s="84">
        <v>1500</v>
      </c>
    </row>
    <row r="135" spans="1:8" s="16" customFormat="1" ht="31.5">
      <c r="A135" s="48"/>
      <c r="B135" s="49" t="s">
        <v>182</v>
      </c>
      <c r="C135" s="42" t="s">
        <v>59</v>
      </c>
      <c r="D135" s="42" t="s">
        <v>71</v>
      </c>
      <c r="E135" s="43" t="s">
        <v>114</v>
      </c>
      <c r="F135" s="42"/>
      <c r="G135" s="84">
        <f aca="true" t="shared" si="4" ref="G135:H137">G136</f>
        <v>1500</v>
      </c>
      <c r="H135" s="84">
        <f t="shared" si="4"/>
        <v>6000</v>
      </c>
    </row>
    <row r="136" spans="1:8" s="16" customFormat="1" ht="31.5">
      <c r="A136" s="48"/>
      <c r="B136" s="49" t="s">
        <v>183</v>
      </c>
      <c r="C136" s="42" t="s">
        <v>59</v>
      </c>
      <c r="D136" s="42" t="s">
        <v>71</v>
      </c>
      <c r="E136" s="43" t="s">
        <v>184</v>
      </c>
      <c r="F136" s="42"/>
      <c r="G136" s="84">
        <f t="shared" si="4"/>
        <v>1500</v>
      </c>
      <c r="H136" s="84">
        <f t="shared" si="4"/>
        <v>6000</v>
      </c>
    </row>
    <row r="137" spans="1:8" s="16" customFormat="1" ht="47.25">
      <c r="A137" s="48"/>
      <c r="B137" s="49" t="s">
        <v>278</v>
      </c>
      <c r="C137" s="42" t="s">
        <v>59</v>
      </c>
      <c r="D137" s="42" t="s">
        <v>71</v>
      </c>
      <c r="E137" s="43" t="s">
        <v>277</v>
      </c>
      <c r="F137" s="42"/>
      <c r="G137" s="84">
        <f t="shared" si="4"/>
        <v>1500</v>
      </c>
      <c r="H137" s="84">
        <f t="shared" si="4"/>
        <v>6000</v>
      </c>
    </row>
    <row r="138" spans="1:8" s="16" customFormat="1" ht="15.75">
      <c r="A138" s="48"/>
      <c r="B138" s="41" t="s">
        <v>360</v>
      </c>
      <c r="C138" s="42" t="s">
        <v>59</v>
      </c>
      <c r="D138" s="42" t="s">
        <v>71</v>
      </c>
      <c r="E138" s="43" t="s">
        <v>277</v>
      </c>
      <c r="F138" s="42" t="s">
        <v>18</v>
      </c>
      <c r="G138" s="84">
        <f>6000-4500</f>
        <v>1500</v>
      </c>
      <c r="H138" s="84">
        <v>6000</v>
      </c>
    </row>
    <row r="139" spans="1:8" s="18" customFormat="1" ht="15" customHeight="1">
      <c r="A139" s="50"/>
      <c r="B139" s="41" t="s">
        <v>75</v>
      </c>
      <c r="C139" s="42" t="s">
        <v>59</v>
      </c>
      <c r="D139" s="42" t="s">
        <v>76</v>
      </c>
      <c r="E139" s="43"/>
      <c r="F139" s="42"/>
      <c r="G139" s="84">
        <f>G144+G140</f>
        <v>10946.14176</v>
      </c>
      <c r="H139" s="84">
        <f>H144+H140</f>
        <v>14946.14176</v>
      </c>
    </row>
    <row r="140" spans="1:8" s="18" customFormat="1" ht="30.75" customHeight="1">
      <c r="A140" s="50"/>
      <c r="B140" s="41" t="s">
        <v>236</v>
      </c>
      <c r="C140" s="42" t="s">
        <v>59</v>
      </c>
      <c r="D140" s="42" t="s">
        <v>76</v>
      </c>
      <c r="E140" s="43" t="s">
        <v>78</v>
      </c>
      <c r="F140" s="42"/>
      <c r="G140" s="84">
        <f aca="true" t="shared" si="5" ref="G140:H142">G141</f>
        <v>1500</v>
      </c>
      <c r="H140" s="84">
        <f t="shared" si="5"/>
        <v>1500</v>
      </c>
    </row>
    <row r="141" spans="1:8" s="18" customFormat="1" ht="30.75" customHeight="1">
      <c r="A141" s="50"/>
      <c r="B141" s="52" t="s">
        <v>219</v>
      </c>
      <c r="C141" s="42" t="s">
        <v>59</v>
      </c>
      <c r="D141" s="42" t="s">
        <v>76</v>
      </c>
      <c r="E141" s="43" t="s">
        <v>79</v>
      </c>
      <c r="F141" s="42"/>
      <c r="G141" s="84">
        <f t="shared" si="5"/>
        <v>1500</v>
      </c>
      <c r="H141" s="84">
        <f t="shared" si="5"/>
        <v>1500</v>
      </c>
    </row>
    <row r="142" spans="1:8" s="18" customFormat="1" ht="78.75">
      <c r="A142" s="50"/>
      <c r="B142" s="49" t="s">
        <v>281</v>
      </c>
      <c r="C142" s="42" t="s">
        <v>59</v>
      </c>
      <c r="D142" s="42" t="s">
        <v>76</v>
      </c>
      <c r="E142" s="43" t="s">
        <v>81</v>
      </c>
      <c r="F142" s="42"/>
      <c r="G142" s="84">
        <f t="shared" si="5"/>
        <v>1500</v>
      </c>
      <c r="H142" s="84">
        <f t="shared" si="5"/>
        <v>1500</v>
      </c>
    </row>
    <row r="143" spans="1:8" s="18" customFormat="1" ht="15.75">
      <c r="A143" s="50"/>
      <c r="B143" s="41" t="s">
        <v>360</v>
      </c>
      <c r="C143" s="42" t="s">
        <v>59</v>
      </c>
      <c r="D143" s="42" t="s">
        <v>76</v>
      </c>
      <c r="E143" s="43" t="s">
        <v>81</v>
      </c>
      <c r="F143" s="42" t="s">
        <v>18</v>
      </c>
      <c r="G143" s="84">
        <f>1500</f>
        <v>1500</v>
      </c>
      <c r="H143" s="84">
        <f>1500</f>
        <v>1500</v>
      </c>
    </row>
    <row r="144" spans="1:8" s="10" customFormat="1" ht="15.75">
      <c r="A144" s="45"/>
      <c r="B144" s="41" t="s">
        <v>77</v>
      </c>
      <c r="C144" s="42" t="s">
        <v>59</v>
      </c>
      <c r="D144" s="42" t="s">
        <v>76</v>
      </c>
      <c r="E144" s="43" t="s">
        <v>10</v>
      </c>
      <c r="F144" s="42"/>
      <c r="G144" s="84">
        <f>G147+G145</f>
        <v>9446.14176</v>
      </c>
      <c r="H144" s="84">
        <f>H147+H145</f>
        <v>13446.14176</v>
      </c>
    </row>
    <row r="145" spans="1:8" s="10" customFormat="1" ht="31.5">
      <c r="A145" s="45"/>
      <c r="B145" s="44" t="s">
        <v>105</v>
      </c>
      <c r="C145" s="42" t="s">
        <v>59</v>
      </c>
      <c r="D145" s="42" t="s">
        <v>76</v>
      </c>
      <c r="E145" s="43" t="s">
        <v>106</v>
      </c>
      <c r="F145" s="42"/>
      <c r="G145" s="84">
        <f>G146</f>
        <v>8446.14176</v>
      </c>
      <c r="H145" s="84">
        <f>H146</f>
        <v>12446.14176</v>
      </c>
    </row>
    <row r="146" spans="1:8" s="10" customFormat="1" ht="15.75">
      <c r="A146" s="45"/>
      <c r="B146" s="41" t="s">
        <v>19</v>
      </c>
      <c r="C146" s="42" t="s">
        <v>59</v>
      </c>
      <c r="D146" s="42" t="s">
        <v>76</v>
      </c>
      <c r="E146" s="43" t="s">
        <v>106</v>
      </c>
      <c r="F146" s="42" t="s">
        <v>20</v>
      </c>
      <c r="G146" s="84">
        <f>12446.14176-4000</f>
        <v>8446.14176</v>
      </c>
      <c r="H146" s="84">
        <v>12446.14176</v>
      </c>
    </row>
    <row r="147" spans="1:8" s="11" customFormat="1" ht="30.75" customHeight="1">
      <c r="A147" s="45"/>
      <c r="B147" s="44" t="s">
        <v>228</v>
      </c>
      <c r="C147" s="42" t="s">
        <v>59</v>
      </c>
      <c r="D147" s="42" t="s">
        <v>76</v>
      </c>
      <c r="E147" s="43" t="s">
        <v>229</v>
      </c>
      <c r="F147" s="42"/>
      <c r="G147" s="84">
        <f>G148</f>
        <v>1000</v>
      </c>
      <c r="H147" s="84">
        <f>H148</f>
        <v>1000</v>
      </c>
    </row>
    <row r="148" spans="1:8" s="11" customFormat="1" ht="15" customHeight="1">
      <c r="A148" s="45"/>
      <c r="B148" s="41" t="s">
        <v>19</v>
      </c>
      <c r="C148" s="42" t="s">
        <v>59</v>
      </c>
      <c r="D148" s="42" t="s">
        <v>76</v>
      </c>
      <c r="E148" s="43" t="s">
        <v>229</v>
      </c>
      <c r="F148" s="42" t="s">
        <v>20</v>
      </c>
      <c r="G148" s="84">
        <v>1000</v>
      </c>
      <c r="H148" s="84">
        <v>1000</v>
      </c>
    </row>
    <row r="149" spans="1:8" s="18" customFormat="1" ht="15" customHeight="1">
      <c r="A149" s="50"/>
      <c r="B149" s="41" t="s">
        <v>82</v>
      </c>
      <c r="C149" s="42" t="s">
        <v>59</v>
      </c>
      <c r="D149" s="42" t="s">
        <v>83</v>
      </c>
      <c r="E149" s="43"/>
      <c r="F149" s="42"/>
      <c r="G149" s="84">
        <f>G150+G167</f>
        <v>160746.10063</v>
      </c>
      <c r="H149" s="84">
        <f>H150+H167</f>
        <v>135257.84012</v>
      </c>
    </row>
    <row r="150" spans="1:8" s="18" customFormat="1" ht="31.5">
      <c r="A150" s="50"/>
      <c r="B150" s="41" t="s">
        <v>188</v>
      </c>
      <c r="C150" s="42" t="s">
        <v>59</v>
      </c>
      <c r="D150" s="42" t="s">
        <v>83</v>
      </c>
      <c r="E150" s="43" t="s">
        <v>66</v>
      </c>
      <c r="F150" s="42"/>
      <c r="G150" s="84">
        <f>G151+G163</f>
        <v>82577.40534</v>
      </c>
      <c r="H150" s="84">
        <f>H151+H163</f>
        <v>5757.47483</v>
      </c>
    </row>
    <row r="151" spans="1:8" s="18" customFormat="1" ht="15.75">
      <c r="A151" s="50"/>
      <c r="B151" s="41" t="s">
        <v>84</v>
      </c>
      <c r="C151" s="42" t="s">
        <v>59</v>
      </c>
      <c r="D151" s="42" t="s">
        <v>83</v>
      </c>
      <c r="E151" s="43" t="s">
        <v>85</v>
      </c>
      <c r="F151" s="42"/>
      <c r="G151" s="84">
        <f>G154+G152</f>
        <v>77462.92001</v>
      </c>
      <c r="H151" s="84">
        <f>H154</f>
        <v>642.7748300000001</v>
      </c>
    </row>
    <row r="152" spans="1:8" s="22" customFormat="1" ht="47.25">
      <c r="A152" s="64"/>
      <c r="B152" s="61" t="s">
        <v>383</v>
      </c>
      <c r="C152" s="62" t="s">
        <v>59</v>
      </c>
      <c r="D152" s="62" t="s">
        <v>83</v>
      </c>
      <c r="E152" s="63" t="s">
        <v>382</v>
      </c>
      <c r="F152" s="62"/>
      <c r="G152" s="165">
        <f>G153</f>
        <v>65133.33</v>
      </c>
      <c r="H152" s="165">
        <f>H153</f>
        <v>0</v>
      </c>
    </row>
    <row r="153" spans="1:8" s="22" customFormat="1" ht="31.5">
      <c r="A153" s="64"/>
      <c r="B153" s="61" t="s">
        <v>60</v>
      </c>
      <c r="C153" s="62" t="s">
        <v>59</v>
      </c>
      <c r="D153" s="62" t="s">
        <v>83</v>
      </c>
      <c r="E153" s="63" t="s">
        <v>382</v>
      </c>
      <c r="F153" s="62" t="s">
        <v>61</v>
      </c>
      <c r="G153" s="165">
        <v>65133.33</v>
      </c>
      <c r="H153" s="165">
        <v>0</v>
      </c>
    </row>
    <row r="154" spans="1:8" s="18" customFormat="1" ht="31.5">
      <c r="A154" s="50"/>
      <c r="B154" s="49" t="s">
        <v>308</v>
      </c>
      <c r="C154" s="42" t="s">
        <v>59</v>
      </c>
      <c r="D154" s="42" t="s">
        <v>83</v>
      </c>
      <c r="E154" s="43" t="s">
        <v>286</v>
      </c>
      <c r="F154" s="42"/>
      <c r="G154" s="84">
        <f>G159+G155</f>
        <v>12329.59001</v>
      </c>
      <c r="H154" s="84">
        <f>H159+H155</f>
        <v>642.7748300000001</v>
      </c>
    </row>
    <row r="155" spans="1:8" s="18" customFormat="1" ht="15" customHeight="1">
      <c r="A155" s="50"/>
      <c r="B155" s="41" t="s">
        <v>360</v>
      </c>
      <c r="C155" s="42" t="s">
        <v>59</v>
      </c>
      <c r="D155" s="42" t="s">
        <v>83</v>
      </c>
      <c r="E155" s="43" t="s">
        <v>286</v>
      </c>
      <c r="F155" s="42" t="s">
        <v>18</v>
      </c>
      <c r="G155" s="84">
        <f>G156+G157+G158</f>
        <v>7762.2940100000005</v>
      </c>
      <c r="H155" s="84">
        <f>H156+H157+H158</f>
        <v>404.66935</v>
      </c>
    </row>
    <row r="156" spans="1:8" s="18" customFormat="1" ht="15" customHeight="1">
      <c r="A156" s="50"/>
      <c r="B156" s="104" t="s">
        <v>242</v>
      </c>
      <c r="C156" s="42"/>
      <c r="D156" s="42"/>
      <c r="E156" s="43"/>
      <c r="F156" s="42"/>
      <c r="G156" s="154">
        <f>0+7357.62466</f>
        <v>7357.62466</v>
      </c>
      <c r="H156" s="154">
        <v>0</v>
      </c>
    </row>
    <row r="157" spans="1:8" s="18" customFormat="1" ht="15" customHeight="1">
      <c r="A157" s="50"/>
      <c r="B157" s="104" t="s">
        <v>204</v>
      </c>
      <c r="C157" s="42"/>
      <c r="D157" s="42"/>
      <c r="E157" s="43"/>
      <c r="F157" s="42"/>
      <c r="G157" s="154">
        <f>390.10556-22.22434</f>
        <v>367.88122000000004</v>
      </c>
      <c r="H157" s="154">
        <f>390.10556-22.22434</f>
        <v>367.88122000000004</v>
      </c>
    </row>
    <row r="158" spans="1:8" s="18" customFormat="1" ht="15" customHeight="1">
      <c r="A158" s="50"/>
      <c r="B158" s="104" t="s">
        <v>203</v>
      </c>
      <c r="C158" s="42"/>
      <c r="D158" s="42"/>
      <c r="E158" s="43"/>
      <c r="F158" s="42"/>
      <c r="G158" s="154">
        <f>39.01056-2.22243</f>
        <v>36.788129999999995</v>
      </c>
      <c r="H158" s="154">
        <f>39.01056-2.22243</f>
        <v>36.788129999999995</v>
      </c>
    </row>
    <row r="159" spans="1:8" s="18" customFormat="1" ht="15" customHeight="1">
      <c r="A159" s="50"/>
      <c r="B159" s="41" t="s">
        <v>19</v>
      </c>
      <c r="C159" s="42" t="s">
        <v>59</v>
      </c>
      <c r="D159" s="42" t="s">
        <v>83</v>
      </c>
      <c r="E159" s="43" t="s">
        <v>286</v>
      </c>
      <c r="F159" s="42" t="s">
        <v>20</v>
      </c>
      <c r="G159" s="84">
        <f>G161+G162+G160</f>
        <v>4567.296</v>
      </c>
      <c r="H159" s="84">
        <f>H161+H162+H160</f>
        <v>238.10548</v>
      </c>
    </row>
    <row r="160" spans="1:8" s="18" customFormat="1" ht="15" customHeight="1">
      <c r="A160" s="50"/>
      <c r="B160" s="104" t="s">
        <v>242</v>
      </c>
      <c r="C160" s="42"/>
      <c r="D160" s="42"/>
      <c r="E160" s="43"/>
      <c r="F160" s="42"/>
      <c r="G160" s="154">
        <f>0+4329.19052</f>
        <v>4329.19052</v>
      </c>
      <c r="H160" s="154">
        <v>0</v>
      </c>
    </row>
    <row r="161" spans="1:8" s="18" customFormat="1" ht="15" customHeight="1">
      <c r="A161" s="50"/>
      <c r="B161" s="104" t="s">
        <v>204</v>
      </c>
      <c r="C161" s="42"/>
      <c r="D161" s="42"/>
      <c r="E161" s="43"/>
      <c r="F161" s="42"/>
      <c r="G161" s="154">
        <f>190.99706+25.46247</f>
        <v>216.45953</v>
      </c>
      <c r="H161" s="154">
        <f>190.99706+25.46247</f>
        <v>216.45953</v>
      </c>
    </row>
    <row r="162" spans="1:8" s="18" customFormat="1" ht="15" customHeight="1">
      <c r="A162" s="50"/>
      <c r="B162" s="104" t="s">
        <v>203</v>
      </c>
      <c r="C162" s="42"/>
      <c r="D162" s="42"/>
      <c r="E162" s="43"/>
      <c r="F162" s="42"/>
      <c r="G162" s="154">
        <f>19.0997+2.54625</f>
        <v>21.64595</v>
      </c>
      <c r="H162" s="154">
        <f>19.0997+2.54625</f>
        <v>21.64595</v>
      </c>
    </row>
    <row r="163" spans="1:8" s="18" customFormat="1" ht="15.75">
      <c r="A163" s="50"/>
      <c r="B163" s="49" t="s">
        <v>123</v>
      </c>
      <c r="C163" s="42" t="s">
        <v>59</v>
      </c>
      <c r="D163" s="42" t="s">
        <v>83</v>
      </c>
      <c r="E163" s="43" t="s">
        <v>67</v>
      </c>
      <c r="F163" s="95"/>
      <c r="G163" s="84">
        <f>G164</f>
        <v>5114.4853299999995</v>
      </c>
      <c r="H163" s="84">
        <f>H164</f>
        <v>5114.7</v>
      </c>
    </row>
    <row r="164" spans="1:8" s="18" customFormat="1" ht="78.75">
      <c r="A164" s="50"/>
      <c r="B164" s="49" t="s">
        <v>249</v>
      </c>
      <c r="C164" s="42" t="s">
        <v>59</v>
      </c>
      <c r="D164" s="42" t="s">
        <v>83</v>
      </c>
      <c r="E164" s="43" t="s">
        <v>250</v>
      </c>
      <c r="F164" s="95"/>
      <c r="G164" s="84">
        <f>G165+G166</f>
        <v>5114.4853299999995</v>
      </c>
      <c r="H164" s="84">
        <f>H165+H166</f>
        <v>5114.7</v>
      </c>
    </row>
    <row r="165" spans="1:8" s="18" customFormat="1" ht="15.75">
      <c r="A165" s="50"/>
      <c r="B165" s="41" t="s">
        <v>360</v>
      </c>
      <c r="C165" s="42" t="s">
        <v>59</v>
      </c>
      <c r="D165" s="42" t="s">
        <v>83</v>
      </c>
      <c r="E165" s="43" t="s">
        <v>250</v>
      </c>
      <c r="F165" s="42" t="s">
        <v>18</v>
      </c>
      <c r="G165" s="84">
        <f>889.7+1700</f>
        <v>2589.7</v>
      </c>
      <c r="H165" s="84">
        <f>889.7+1700</f>
        <v>2589.7</v>
      </c>
    </row>
    <row r="166" spans="1:8" s="18" customFormat="1" ht="15" customHeight="1">
      <c r="A166" s="50"/>
      <c r="B166" s="41" t="s">
        <v>60</v>
      </c>
      <c r="C166" s="42" t="s">
        <v>59</v>
      </c>
      <c r="D166" s="42" t="s">
        <v>83</v>
      </c>
      <c r="E166" s="43" t="s">
        <v>250</v>
      </c>
      <c r="F166" s="42" t="s">
        <v>61</v>
      </c>
      <c r="G166" s="84">
        <v>2524.78533</v>
      </c>
      <c r="H166" s="84">
        <v>2525</v>
      </c>
    </row>
    <row r="167" spans="1:8" s="18" customFormat="1" ht="15.75">
      <c r="A167" s="50"/>
      <c r="B167" s="41" t="s">
        <v>9</v>
      </c>
      <c r="C167" s="42" t="s">
        <v>59</v>
      </c>
      <c r="D167" s="42" t="s">
        <v>83</v>
      </c>
      <c r="E167" s="43" t="s">
        <v>10</v>
      </c>
      <c r="F167" s="42"/>
      <c r="G167" s="84">
        <f>G168+G171+G173+G175+G177</f>
        <v>78168.69529</v>
      </c>
      <c r="H167" s="84">
        <f>H168+H171+H173+H175+H177</f>
        <v>129500.36529</v>
      </c>
    </row>
    <row r="168" spans="1:8" s="18" customFormat="1" ht="15" customHeight="1">
      <c r="A168" s="50"/>
      <c r="B168" s="41" t="s">
        <v>237</v>
      </c>
      <c r="C168" s="42" t="s">
        <v>59</v>
      </c>
      <c r="D168" s="42" t="s">
        <v>83</v>
      </c>
      <c r="E168" s="43" t="s">
        <v>88</v>
      </c>
      <c r="F168" s="42"/>
      <c r="G168" s="84">
        <f>G169</f>
        <v>17296.06</v>
      </c>
      <c r="H168" s="84">
        <f>H169</f>
        <v>19994.4</v>
      </c>
    </row>
    <row r="169" spans="1:8" s="18" customFormat="1" ht="15.75">
      <c r="A169" s="50"/>
      <c r="B169" s="41" t="s">
        <v>360</v>
      </c>
      <c r="C169" s="42" t="s">
        <v>59</v>
      </c>
      <c r="D169" s="42" t="s">
        <v>83</v>
      </c>
      <c r="E169" s="43" t="s">
        <v>88</v>
      </c>
      <c r="F169" s="42" t="s">
        <v>18</v>
      </c>
      <c r="G169" s="84">
        <f>23296.06-6000</f>
        <v>17296.06</v>
      </c>
      <c r="H169" s="84">
        <f>29994.4-10000</f>
        <v>19994.4</v>
      </c>
    </row>
    <row r="170" spans="1:8" s="18" customFormat="1" ht="15" customHeight="1">
      <c r="A170" s="50"/>
      <c r="B170" s="89" t="s">
        <v>280</v>
      </c>
      <c r="C170" s="96"/>
      <c r="D170" s="96"/>
      <c r="E170" s="97"/>
      <c r="F170" s="96"/>
      <c r="G170" s="154">
        <f>2556.401</f>
        <v>2556.401</v>
      </c>
      <c r="H170" s="154">
        <v>2556.401</v>
      </c>
    </row>
    <row r="171" spans="1:8" s="18" customFormat="1" ht="15" customHeight="1">
      <c r="A171" s="50"/>
      <c r="B171" s="41" t="s">
        <v>89</v>
      </c>
      <c r="C171" s="42" t="s">
        <v>59</v>
      </c>
      <c r="D171" s="42" t="s">
        <v>83</v>
      </c>
      <c r="E171" s="43" t="s">
        <v>90</v>
      </c>
      <c r="F171" s="42"/>
      <c r="G171" s="84">
        <f>G172</f>
        <v>3368.37529</v>
      </c>
      <c r="H171" s="84">
        <f>H172</f>
        <v>3368.37529</v>
      </c>
    </row>
    <row r="172" spans="1:8" s="18" customFormat="1" ht="15" customHeight="1">
      <c r="A172" s="50"/>
      <c r="B172" s="41" t="s">
        <v>360</v>
      </c>
      <c r="C172" s="42" t="s">
        <v>59</v>
      </c>
      <c r="D172" s="42" t="s">
        <v>83</v>
      </c>
      <c r="E172" s="43" t="s">
        <v>90</v>
      </c>
      <c r="F172" s="42" t="s">
        <v>18</v>
      </c>
      <c r="G172" s="84">
        <v>3368.37529</v>
      </c>
      <c r="H172" s="84">
        <v>3368.37529</v>
      </c>
    </row>
    <row r="173" spans="1:8" s="18" customFormat="1" ht="15" customHeight="1">
      <c r="A173" s="50"/>
      <c r="B173" s="41" t="s">
        <v>91</v>
      </c>
      <c r="C173" s="42" t="s">
        <v>59</v>
      </c>
      <c r="D173" s="42" t="s">
        <v>83</v>
      </c>
      <c r="E173" s="43" t="s">
        <v>92</v>
      </c>
      <c r="F173" s="42"/>
      <c r="G173" s="84">
        <f>G174</f>
        <v>792.233</v>
      </c>
      <c r="H173" s="84">
        <f>H174</f>
        <v>792.233</v>
      </c>
    </row>
    <row r="174" spans="1:8" s="18" customFormat="1" ht="15" customHeight="1">
      <c r="A174" s="50"/>
      <c r="B174" s="41" t="s">
        <v>360</v>
      </c>
      <c r="C174" s="42" t="s">
        <v>59</v>
      </c>
      <c r="D174" s="42" t="s">
        <v>83</v>
      </c>
      <c r="E174" s="43" t="s">
        <v>92</v>
      </c>
      <c r="F174" s="42" t="s">
        <v>18</v>
      </c>
      <c r="G174" s="84">
        <v>792.233</v>
      </c>
      <c r="H174" s="84">
        <v>792.233</v>
      </c>
    </row>
    <row r="175" spans="1:8" s="18" customFormat="1" ht="15" customHeight="1">
      <c r="A175" s="50"/>
      <c r="B175" s="41" t="s">
        <v>93</v>
      </c>
      <c r="C175" s="42" t="s">
        <v>59</v>
      </c>
      <c r="D175" s="42" t="s">
        <v>83</v>
      </c>
      <c r="E175" s="43" t="s">
        <v>94</v>
      </c>
      <c r="F175" s="42"/>
      <c r="G175" s="84">
        <f>G176</f>
        <v>345.357</v>
      </c>
      <c r="H175" s="84">
        <f>H176</f>
        <v>345.357</v>
      </c>
    </row>
    <row r="176" spans="1:8" s="18" customFormat="1" ht="15" customHeight="1">
      <c r="A176" s="50"/>
      <c r="B176" s="41" t="s">
        <v>360</v>
      </c>
      <c r="C176" s="42" t="s">
        <v>59</v>
      </c>
      <c r="D176" s="42" t="s">
        <v>83</v>
      </c>
      <c r="E176" s="43" t="s">
        <v>94</v>
      </c>
      <c r="F176" s="42" t="s">
        <v>18</v>
      </c>
      <c r="G176" s="84">
        <v>345.357</v>
      </c>
      <c r="H176" s="84">
        <v>345.357</v>
      </c>
    </row>
    <row r="177" spans="1:8" s="18" customFormat="1" ht="31.5">
      <c r="A177" s="45"/>
      <c r="B177" s="41" t="s">
        <v>86</v>
      </c>
      <c r="C177" s="42" t="s">
        <v>59</v>
      </c>
      <c r="D177" s="42" t="s">
        <v>83</v>
      </c>
      <c r="E177" s="43" t="s">
        <v>87</v>
      </c>
      <c r="F177" s="42"/>
      <c r="G177" s="84">
        <f>G178</f>
        <v>56366.67</v>
      </c>
      <c r="H177" s="84">
        <f>H178</f>
        <v>105000</v>
      </c>
    </row>
    <row r="178" spans="1:8" s="10" customFormat="1" ht="31.5">
      <c r="A178" s="45"/>
      <c r="B178" s="41" t="s">
        <v>60</v>
      </c>
      <c r="C178" s="42" t="s">
        <v>59</v>
      </c>
      <c r="D178" s="42" t="s">
        <v>83</v>
      </c>
      <c r="E178" s="43" t="s">
        <v>87</v>
      </c>
      <c r="F178" s="42" t="s">
        <v>61</v>
      </c>
      <c r="G178" s="84">
        <f>100000-43633.33</f>
        <v>56366.67</v>
      </c>
      <c r="H178" s="84">
        <v>105000</v>
      </c>
    </row>
    <row r="179" spans="1:8" s="10" customFormat="1" ht="15.75">
      <c r="A179" s="45"/>
      <c r="B179" s="41" t="s">
        <v>95</v>
      </c>
      <c r="C179" s="42" t="s">
        <v>59</v>
      </c>
      <c r="D179" s="42" t="s">
        <v>96</v>
      </c>
      <c r="E179" s="43"/>
      <c r="F179" s="42"/>
      <c r="G179" s="84">
        <f>G180+G191+G188</f>
        <v>56890.339609999995</v>
      </c>
      <c r="H179" s="84">
        <f>H180+H191+H188</f>
        <v>59297.22983</v>
      </c>
    </row>
    <row r="180" spans="1:10" s="16" customFormat="1" ht="31.5">
      <c r="A180" s="45"/>
      <c r="B180" s="41" t="s">
        <v>236</v>
      </c>
      <c r="C180" s="42" t="s">
        <v>59</v>
      </c>
      <c r="D180" s="42" t="s">
        <v>96</v>
      </c>
      <c r="E180" s="43" t="s">
        <v>78</v>
      </c>
      <c r="F180" s="42"/>
      <c r="G180" s="84">
        <f>G181</f>
        <v>21590.51878</v>
      </c>
      <c r="H180" s="84">
        <f>H181</f>
        <v>21685.183999999997</v>
      </c>
      <c r="I180" s="11"/>
      <c r="J180" s="11"/>
    </row>
    <row r="181" spans="1:10" s="16" customFormat="1" ht="31.5">
      <c r="A181" s="45"/>
      <c r="B181" s="41" t="s">
        <v>219</v>
      </c>
      <c r="C181" s="42" t="s">
        <v>59</v>
      </c>
      <c r="D181" s="42" t="s">
        <v>96</v>
      </c>
      <c r="E181" s="43" t="s">
        <v>79</v>
      </c>
      <c r="F181" s="42"/>
      <c r="G181" s="84">
        <f>G182+G184+G186</f>
        <v>21590.51878</v>
      </c>
      <c r="H181" s="84">
        <f>H182+H184+H186</f>
        <v>21685.183999999997</v>
      </c>
      <c r="I181" s="11"/>
      <c r="J181" s="11"/>
    </row>
    <row r="182" spans="1:10" s="16" customFormat="1" ht="47.25">
      <c r="A182" s="45"/>
      <c r="B182" s="52" t="s">
        <v>225</v>
      </c>
      <c r="C182" s="42" t="s">
        <v>59</v>
      </c>
      <c r="D182" s="42" t="s">
        <v>96</v>
      </c>
      <c r="E182" s="43" t="s">
        <v>224</v>
      </c>
      <c r="F182" s="42"/>
      <c r="G182" s="84">
        <f>G183</f>
        <v>20903.78</v>
      </c>
      <c r="H182" s="84">
        <f>H183</f>
        <v>20903.78</v>
      </c>
      <c r="I182" s="11"/>
      <c r="J182" s="11"/>
    </row>
    <row r="183" spans="1:10" s="16" customFormat="1" ht="15.75" customHeight="1">
      <c r="A183" s="45"/>
      <c r="B183" s="41" t="s">
        <v>360</v>
      </c>
      <c r="C183" s="42" t="s">
        <v>59</v>
      </c>
      <c r="D183" s="42" t="s">
        <v>96</v>
      </c>
      <c r="E183" s="43" t="s">
        <v>224</v>
      </c>
      <c r="F183" s="42" t="s">
        <v>18</v>
      </c>
      <c r="G183" s="84">
        <v>20903.78</v>
      </c>
      <c r="H183" s="84">
        <v>20903.78</v>
      </c>
      <c r="I183" s="11"/>
      <c r="J183" s="11"/>
    </row>
    <row r="184" spans="1:10" s="16" customFormat="1" ht="47.25" customHeight="1">
      <c r="A184" s="45"/>
      <c r="B184" s="52" t="s">
        <v>97</v>
      </c>
      <c r="C184" s="42" t="s">
        <v>59</v>
      </c>
      <c r="D184" s="42" t="s">
        <v>96</v>
      </c>
      <c r="E184" s="43" t="s">
        <v>293</v>
      </c>
      <c r="F184" s="42"/>
      <c r="G184" s="84">
        <f>G185</f>
        <v>466.73878</v>
      </c>
      <c r="H184" s="84">
        <f>H185</f>
        <v>561.404</v>
      </c>
      <c r="I184" s="11"/>
      <c r="J184" s="11"/>
    </row>
    <row r="185" spans="1:10" s="16" customFormat="1" ht="15.75">
      <c r="A185" s="45"/>
      <c r="B185" s="41" t="s">
        <v>360</v>
      </c>
      <c r="C185" s="42" t="s">
        <v>59</v>
      </c>
      <c r="D185" s="42" t="s">
        <v>96</v>
      </c>
      <c r="E185" s="43" t="s">
        <v>293</v>
      </c>
      <c r="F185" s="42" t="s">
        <v>18</v>
      </c>
      <c r="G185" s="84">
        <f>266.73878+200</f>
        <v>466.73878</v>
      </c>
      <c r="H185" s="84">
        <f>261.404+300</f>
        <v>561.404</v>
      </c>
      <c r="I185" s="11"/>
      <c r="J185" s="11"/>
    </row>
    <row r="186" spans="1:10" s="16" customFormat="1" ht="110.25">
      <c r="A186" s="45"/>
      <c r="B186" s="52" t="s">
        <v>310</v>
      </c>
      <c r="C186" s="42" t="s">
        <v>59</v>
      </c>
      <c r="D186" s="42" t="s">
        <v>96</v>
      </c>
      <c r="E186" s="43" t="s">
        <v>226</v>
      </c>
      <c r="F186" s="42"/>
      <c r="G186" s="84">
        <f>G187</f>
        <v>220</v>
      </c>
      <c r="H186" s="84">
        <f>H187</f>
        <v>220</v>
      </c>
      <c r="I186" s="11"/>
      <c r="J186" s="11"/>
    </row>
    <row r="187" spans="1:10" s="16" customFormat="1" ht="15.75" customHeight="1">
      <c r="A187" s="45"/>
      <c r="B187" s="41" t="s">
        <v>19</v>
      </c>
      <c r="C187" s="42" t="s">
        <v>59</v>
      </c>
      <c r="D187" s="42" t="s">
        <v>96</v>
      </c>
      <c r="E187" s="43" t="s">
        <v>226</v>
      </c>
      <c r="F187" s="42" t="s">
        <v>20</v>
      </c>
      <c r="G187" s="84">
        <v>220</v>
      </c>
      <c r="H187" s="84">
        <v>220</v>
      </c>
      <c r="I187" s="11"/>
      <c r="J187" s="11"/>
    </row>
    <row r="188" spans="1:10" s="16" customFormat="1" ht="31.5">
      <c r="A188" s="45"/>
      <c r="B188" s="41" t="s">
        <v>348</v>
      </c>
      <c r="C188" s="42" t="s">
        <v>59</v>
      </c>
      <c r="D188" s="42" t="s">
        <v>96</v>
      </c>
      <c r="E188" s="43" t="s">
        <v>350</v>
      </c>
      <c r="F188" s="42"/>
      <c r="G188" s="84">
        <f>G189</f>
        <v>35</v>
      </c>
      <c r="H188" s="84">
        <f>H189</f>
        <v>35</v>
      </c>
      <c r="I188" s="11"/>
      <c r="J188" s="11"/>
    </row>
    <row r="189" spans="1:10" s="16" customFormat="1" ht="31.5">
      <c r="A189" s="45"/>
      <c r="B189" s="41" t="s">
        <v>349</v>
      </c>
      <c r="C189" s="42" t="s">
        <v>59</v>
      </c>
      <c r="D189" s="42" t="s">
        <v>96</v>
      </c>
      <c r="E189" s="43" t="s">
        <v>351</v>
      </c>
      <c r="F189" s="42"/>
      <c r="G189" s="84">
        <f>G190</f>
        <v>35</v>
      </c>
      <c r="H189" s="84">
        <f>H190</f>
        <v>35</v>
      </c>
      <c r="I189" s="11"/>
      <c r="J189" s="11"/>
    </row>
    <row r="190" spans="1:10" s="16" customFormat="1" ht="15.75">
      <c r="A190" s="45"/>
      <c r="B190" s="41" t="s">
        <v>360</v>
      </c>
      <c r="C190" s="42" t="s">
        <v>59</v>
      </c>
      <c r="D190" s="42" t="s">
        <v>96</v>
      </c>
      <c r="E190" s="43" t="s">
        <v>351</v>
      </c>
      <c r="F190" s="42" t="s">
        <v>18</v>
      </c>
      <c r="G190" s="84">
        <v>35</v>
      </c>
      <c r="H190" s="84">
        <v>35</v>
      </c>
      <c r="I190" s="11"/>
      <c r="J190" s="11"/>
    </row>
    <row r="191" spans="1:8" s="10" customFormat="1" ht="15" customHeight="1">
      <c r="A191" s="45"/>
      <c r="B191" s="41" t="s">
        <v>9</v>
      </c>
      <c r="C191" s="42" t="s">
        <v>59</v>
      </c>
      <c r="D191" s="42" t="s">
        <v>96</v>
      </c>
      <c r="E191" s="43" t="s">
        <v>10</v>
      </c>
      <c r="F191" s="42"/>
      <c r="G191" s="84">
        <f>G192+G196</f>
        <v>35264.82083</v>
      </c>
      <c r="H191" s="84">
        <f>H192+H196</f>
        <v>37577.045829999995</v>
      </c>
    </row>
    <row r="192" spans="1:8" s="15" customFormat="1" ht="31.5">
      <c r="A192" s="50"/>
      <c r="B192" s="49" t="s">
        <v>16</v>
      </c>
      <c r="C192" s="42" t="s">
        <v>59</v>
      </c>
      <c r="D192" s="42" t="s">
        <v>96</v>
      </c>
      <c r="E192" s="43" t="s">
        <v>17</v>
      </c>
      <c r="F192" s="42" t="s">
        <v>15</v>
      </c>
      <c r="G192" s="84">
        <f>G193+G194+G195</f>
        <v>24057.930289999997</v>
      </c>
      <c r="H192" s="84">
        <f>H193+H194+H195</f>
        <v>26028.28529</v>
      </c>
    </row>
    <row r="193" spans="1:8" s="15" customFormat="1" ht="47.25">
      <c r="A193" s="50"/>
      <c r="B193" s="41" t="s">
        <v>11</v>
      </c>
      <c r="C193" s="42" t="s">
        <v>59</v>
      </c>
      <c r="D193" s="42" t="s">
        <v>96</v>
      </c>
      <c r="E193" s="43" t="s">
        <v>17</v>
      </c>
      <c r="F193" s="42" t="s">
        <v>12</v>
      </c>
      <c r="G193" s="84">
        <f>16875.76514+187.152+5086.02932-0.32382</f>
        <v>22148.622639999998</v>
      </c>
      <c r="H193" s="84">
        <f>16875.76514+2157.507+5086.02932-0.32382</f>
        <v>24118.97764</v>
      </c>
    </row>
    <row r="194" spans="1:8" s="15" customFormat="1" ht="15.75">
      <c r="A194" s="50"/>
      <c r="B194" s="41" t="s">
        <v>360</v>
      </c>
      <c r="C194" s="42" t="s">
        <v>59</v>
      </c>
      <c r="D194" s="42" t="s">
        <v>96</v>
      </c>
      <c r="E194" s="43" t="s">
        <v>17</v>
      </c>
      <c r="F194" s="42" t="s">
        <v>18</v>
      </c>
      <c r="G194" s="84">
        <v>571.36</v>
      </c>
      <c r="H194" s="84">
        <v>571.36</v>
      </c>
    </row>
    <row r="195" spans="1:8" s="11" customFormat="1" ht="15.75">
      <c r="A195" s="45"/>
      <c r="B195" s="41" t="s">
        <v>19</v>
      </c>
      <c r="C195" s="42" t="s">
        <v>59</v>
      </c>
      <c r="D195" s="42" t="s">
        <v>96</v>
      </c>
      <c r="E195" s="43" t="s">
        <v>17</v>
      </c>
      <c r="F195" s="42" t="s">
        <v>20</v>
      </c>
      <c r="G195" s="84">
        <f>300+1006.94765+5+26</f>
        <v>1337.94765</v>
      </c>
      <c r="H195" s="84">
        <f>300+1006.94765+5+26</f>
        <v>1337.94765</v>
      </c>
    </row>
    <row r="196" spans="1:8" s="11" customFormat="1" ht="46.5" customHeight="1">
      <c r="A196" s="60"/>
      <c r="B196" s="65" t="s">
        <v>380</v>
      </c>
      <c r="C196" s="62" t="s">
        <v>59</v>
      </c>
      <c r="D196" s="62" t="s">
        <v>96</v>
      </c>
      <c r="E196" s="63" t="s">
        <v>381</v>
      </c>
      <c r="F196" s="62"/>
      <c r="G196" s="165">
        <f>G197</f>
        <v>11206.890539999999</v>
      </c>
      <c r="H196" s="165">
        <f>H197</f>
        <v>11548.760539999997</v>
      </c>
    </row>
    <row r="197" spans="1:8" s="11" customFormat="1" ht="30.75" customHeight="1">
      <c r="A197" s="60"/>
      <c r="B197" s="61" t="s">
        <v>60</v>
      </c>
      <c r="C197" s="62" t="s">
        <v>59</v>
      </c>
      <c r="D197" s="62" t="s">
        <v>96</v>
      </c>
      <c r="E197" s="63" t="s">
        <v>381</v>
      </c>
      <c r="F197" s="62" t="s">
        <v>61</v>
      </c>
      <c r="G197" s="165">
        <f>7866.0296+311.92+2375.54094+648.4+5</f>
        <v>11206.890539999999</v>
      </c>
      <c r="H197" s="165">
        <f>7866.0296+653.79+2375.54094+648.4+5</f>
        <v>11548.760539999997</v>
      </c>
    </row>
    <row r="198" spans="1:8" s="11" customFormat="1" ht="15" customHeight="1">
      <c r="A198" s="45"/>
      <c r="B198" s="41" t="s">
        <v>272</v>
      </c>
      <c r="C198" s="42" t="s">
        <v>59</v>
      </c>
      <c r="D198" s="42" t="s">
        <v>175</v>
      </c>
      <c r="E198" s="43"/>
      <c r="F198" s="42"/>
      <c r="G198" s="84">
        <f>G199</f>
        <v>8223.494999999999</v>
      </c>
      <c r="H198" s="84">
        <f>H199</f>
        <v>9268.981</v>
      </c>
    </row>
    <row r="199" spans="1:8" s="11" customFormat="1" ht="15" customHeight="1">
      <c r="A199" s="45"/>
      <c r="B199" s="41" t="s">
        <v>267</v>
      </c>
      <c r="C199" s="42" t="s">
        <v>59</v>
      </c>
      <c r="D199" s="42" t="s">
        <v>264</v>
      </c>
      <c r="E199" s="43"/>
      <c r="F199" s="42"/>
      <c r="G199" s="84">
        <f>G200</f>
        <v>8223.494999999999</v>
      </c>
      <c r="H199" s="84">
        <f>H200</f>
        <v>9268.981</v>
      </c>
    </row>
    <row r="200" spans="1:8" s="11" customFormat="1" ht="38.25" customHeight="1">
      <c r="A200" s="45"/>
      <c r="B200" s="41" t="s">
        <v>268</v>
      </c>
      <c r="C200" s="42" t="s">
        <v>59</v>
      </c>
      <c r="D200" s="42" t="s">
        <v>264</v>
      </c>
      <c r="E200" s="43" t="s">
        <v>265</v>
      </c>
      <c r="F200" s="42"/>
      <c r="G200" s="84">
        <f>G212+G201</f>
        <v>8223.494999999999</v>
      </c>
      <c r="H200" s="84">
        <f>H212+H201</f>
        <v>9268.981</v>
      </c>
    </row>
    <row r="201" spans="1:8" s="11" customFormat="1" ht="31.5">
      <c r="A201" s="45"/>
      <c r="B201" s="41" t="s">
        <v>300</v>
      </c>
      <c r="C201" s="42" t="s">
        <v>59</v>
      </c>
      <c r="D201" s="42" t="s">
        <v>264</v>
      </c>
      <c r="E201" s="43" t="s">
        <v>301</v>
      </c>
      <c r="F201" s="42"/>
      <c r="G201" s="84">
        <f>G202+G206+G210+G204+G208</f>
        <v>4103.557</v>
      </c>
      <c r="H201" s="84">
        <f>H202+H206+H210+H204+H208</f>
        <v>4038.147</v>
      </c>
    </row>
    <row r="202" spans="1:8" s="11" customFormat="1" ht="94.5">
      <c r="A202" s="45"/>
      <c r="B202" s="49" t="s">
        <v>302</v>
      </c>
      <c r="C202" s="42" t="s">
        <v>59</v>
      </c>
      <c r="D202" s="42" t="s">
        <v>264</v>
      </c>
      <c r="E202" s="43" t="s">
        <v>303</v>
      </c>
      <c r="F202" s="42"/>
      <c r="G202" s="84">
        <f>G203</f>
        <v>800</v>
      </c>
      <c r="H202" s="84">
        <f>H203</f>
        <v>800</v>
      </c>
    </row>
    <row r="203" spans="1:8" s="11" customFormat="1" ht="31.5">
      <c r="A203" s="45"/>
      <c r="B203" s="41" t="s">
        <v>60</v>
      </c>
      <c r="C203" s="42" t="s">
        <v>59</v>
      </c>
      <c r="D203" s="42" t="s">
        <v>264</v>
      </c>
      <c r="E203" s="43" t="s">
        <v>303</v>
      </c>
      <c r="F203" s="42" t="s">
        <v>61</v>
      </c>
      <c r="G203" s="84">
        <f>800</f>
        <v>800</v>
      </c>
      <c r="H203" s="84">
        <f>800</f>
        <v>800</v>
      </c>
    </row>
    <row r="204" spans="1:8" s="11" customFormat="1" ht="63">
      <c r="A204" s="45"/>
      <c r="B204" s="49" t="s">
        <v>316</v>
      </c>
      <c r="C204" s="42" t="s">
        <v>59</v>
      </c>
      <c r="D204" s="42" t="s">
        <v>264</v>
      </c>
      <c r="E204" s="43" t="s">
        <v>317</v>
      </c>
      <c r="F204" s="42"/>
      <c r="G204" s="84">
        <f>G205</f>
        <v>864.397</v>
      </c>
      <c r="H204" s="84">
        <f>H205</f>
        <v>798.987</v>
      </c>
    </row>
    <row r="205" spans="1:8" s="11" customFormat="1" ht="31.5">
      <c r="A205" s="45"/>
      <c r="B205" s="41" t="s">
        <v>60</v>
      </c>
      <c r="C205" s="42" t="s">
        <v>59</v>
      </c>
      <c r="D205" s="42" t="s">
        <v>264</v>
      </c>
      <c r="E205" s="43" t="s">
        <v>317</v>
      </c>
      <c r="F205" s="42" t="s">
        <v>61</v>
      </c>
      <c r="G205" s="84">
        <v>864.397</v>
      </c>
      <c r="H205" s="84">
        <v>798.987</v>
      </c>
    </row>
    <row r="206" spans="1:8" s="11" customFormat="1" ht="63">
      <c r="A206" s="45"/>
      <c r="B206" s="49" t="s">
        <v>319</v>
      </c>
      <c r="C206" s="42" t="s">
        <v>59</v>
      </c>
      <c r="D206" s="42" t="s">
        <v>264</v>
      </c>
      <c r="E206" s="43" t="s">
        <v>318</v>
      </c>
      <c r="F206" s="42"/>
      <c r="G206" s="84">
        <f>G207</f>
        <v>600</v>
      </c>
      <c r="H206" s="84">
        <f>H207</f>
        <v>600</v>
      </c>
    </row>
    <row r="207" spans="1:8" s="11" customFormat="1" ht="21.75" customHeight="1">
      <c r="A207" s="45"/>
      <c r="B207" s="41" t="s">
        <v>60</v>
      </c>
      <c r="C207" s="42" t="s">
        <v>59</v>
      </c>
      <c r="D207" s="42" t="s">
        <v>264</v>
      </c>
      <c r="E207" s="43" t="s">
        <v>318</v>
      </c>
      <c r="F207" s="42" t="s">
        <v>61</v>
      </c>
      <c r="G207" s="84">
        <v>600</v>
      </c>
      <c r="H207" s="84">
        <v>600</v>
      </c>
    </row>
    <row r="208" spans="1:8" s="11" customFormat="1" ht="46.5" customHeight="1">
      <c r="A208" s="45"/>
      <c r="B208" s="49" t="s">
        <v>321</v>
      </c>
      <c r="C208" s="42" t="s">
        <v>59</v>
      </c>
      <c r="D208" s="42" t="s">
        <v>264</v>
      </c>
      <c r="E208" s="43" t="s">
        <v>323</v>
      </c>
      <c r="F208" s="42"/>
      <c r="G208" s="84">
        <f>G209</f>
        <v>839.16</v>
      </c>
      <c r="H208" s="84">
        <f>H209</f>
        <v>839.16</v>
      </c>
    </row>
    <row r="209" spans="1:8" s="11" customFormat="1" ht="31.5">
      <c r="A209" s="45"/>
      <c r="B209" s="41" t="s">
        <v>60</v>
      </c>
      <c r="C209" s="42" t="s">
        <v>59</v>
      </c>
      <c r="D209" s="42" t="s">
        <v>264</v>
      </c>
      <c r="E209" s="43" t="s">
        <v>323</v>
      </c>
      <c r="F209" s="42" t="s">
        <v>61</v>
      </c>
      <c r="G209" s="84">
        <v>839.16</v>
      </c>
      <c r="H209" s="84">
        <v>839.16</v>
      </c>
    </row>
    <row r="210" spans="1:8" s="11" customFormat="1" ht="62.25" customHeight="1">
      <c r="A210" s="45"/>
      <c r="B210" s="49" t="s">
        <v>320</v>
      </c>
      <c r="C210" s="42" t="s">
        <v>59</v>
      </c>
      <c r="D210" s="42" t="s">
        <v>264</v>
      </c>
      <c r="E210" s="43" t="s">
        <v>322</v>
      </c>
      <c r="F210" s="42"/>
      <c r="G210" s="84">
        <f>G211</f>
        <v>1000</v>
      </c>
      <c r="H210" s="84">
        <f>H211</f>
        <v>1000</v>
      </c>
    </row>
    <row r="211" spans="1:8" s="11" customFormat="1" ht="21.75" customHeight="1">
      <c r="A211" s="45"/>
      <c r="B211" s="41" t="s">
        <v>60</v>
      </c>
      <c r="C211" s="42" t="s">
        <v>59</v>
      </c>
      <c r="D211" s="42" t="s">
        <v>264</v>
      </c>
      <c r="E211" s="43" t="s">
        <v>322</v>
      </c>
      <c r="F211" s="42" t="s">
        <v>61</v>
      </c>
      <c r="G211" s="84">
        <v>1000</v>
      </c>
      <c r="H211" s="84">
        <v>1000</v>
      </c>
    </row>
    <row r="212" spans="1:8" s="11" customFormat="1" ht="30.75" customHeight="1">
      <c r="A212" s="45"/>
      <c r="B212" s="41" t="s">
        <v>269</v>
      </c>
      <c r="C212" s="42" t="s">
        <v>258</v>
      </c>
      <c r="D212" s="42" t="s">
        <v>264</v>
      </c>
      <c r="E212" s="43" t="s">
        <v>266</v>
      </c>
      <c r="F212" s="42"/>
      <c r="G212" s="84">
        <f>G215+G213</f>
        <v>4119.938</v>
      </c>
      <c r="H212" s="84">
        <f>H215+H213</f>
        <v>5230.834</v>
      </c>
    </row>
    <row r="213" spans="1:8" s="11" customFormat="1" ht="46.5" customHeight="1">
      <c r="A213" s="45"/>
      <c r="B213" s="49" t="s">
        <v>324</v>
      </c>
      <c r="C213" s="42" t="s">
        <v>59</v>
      </c>
      <c r="D213" s="42" t="s">
        <v>264</v>
      </c>
      <c r="E213" s="43" t="s">
        <v>326</v>
      </c>
      <c r="F213" s="42"/>
      <c r="G213" s="84">
        <f>G214</f>
        <v>2619.938</v>
      </c>
      <c r="H213" s="84">
        <f>H214</f>
        <v>3730.834</v>
      </c>
    </row>
    <row r="214" spans="1:8" s="11" customFormat="1" ht="15" customHeight="1">
      <c r="A214" s="45"/>
      <c r="B214" s="41" t="s">
        <v>360</v>
      </c>
      <c r="C214" s="42" t="s">
        <v>59</v>
      </c>
      <c r="D214" s="42" t="s">
        <v>264</v>
      </c>
      <c r="E214" s="43" t="s">
        <v>326</v>
      </c>
      <c r="F214" s="42" t="s">
        <v>18</v>
      </c>
      <c r="G214" s="84">
        <v>2619.938</v>
      </c>
      <c r="H214" s="84">
        <v>3730.834</v>
      </c>
    </row>
    <row r="215" spans="1:8" s="11" customFormat="1" ht="62.25" customHeight="1">
      <c r="A215" s="45"/>
      <c r="B215" s="49" t="s">
        <v>325</v>
      </c>
      <c r="C215" s="42" t="s">
        <v>59</v>
      </c>
      <c r="D215" s="42" t="s">
        <v>264</v>
      </c>
      <c r="E215" s="43" t="s">
        <v>327</v>
      </c>
      <c r="F215" s="42"/>
      <c r="G215" s="84">
        <f>G216</f>
        <v>1500</v>
      </c>
      <c r="H215" s="84">
        <f>H216</f>
        <v>1500</v>
      </c>
    </row>
    <row r="216" spans="1:8" s="11" customFormat="1" ht="15" customHeight="1">
      <c r="A216" s="45"/>
      <c r="B216" s="41" t="s">
        <v>360</v>
      </c>
      <c r="C216" s="42" t="s">
        <v>59</v>
      </c>
      <c r="D216" s="42" t="s">
        <v>264</v>
      </c>
      <c r="E216" s="43" t="s">
        <v>327</v>
      </c>
      <c r="F216" s="42" t="s">
        <v>18</v>
      </c>
      <c r="G216" s="84">
        <v>1500</v>
      </c>
      <c r="H216" s="84">
        <v>1500</v>
      </c>
    </row>
    <row r="217" spans="1:8" s="10" customFormat="1" ht="15" customHeight="1">
      <c r="A217" s="45"/>
      <c r="B217" s="41" t="s">
        <v>43</v>
      </c>
      <c r="C217" s="42" t="s">
        <v>59</v>
      </c>
      <c r="D217" s="42" t="s">
        <v>44</v>
      </c>
      <c r="E217" s="43"/>
      <c r="F217" s="42"/>
      <c r="G217" s="84">
        <f>G218</f>
        <v>32630.3</v>
      </c>
      <c r="H217" s="84">
        <f>H218</f>
        <v>32630.3</v>
      </c>
    </row>
    <row r="218" spans="1:8" s="10" customFormat="1" ht="15" customHeight="1">
      <c r="A218" s="45"/>
      <c r="B218" s="41" t="s">
        <v>45</v>
      </c>
      <c r="C218" s="42" t="s">
        <v>59</v>
      </c>
      <c r="D218" s="42" t="s">
        <v>46</v>
      </c>
      <c r="E218" s="43"/>
      <c r="F218" s="42"/>
      <c r="G218" s="84">
        <f>G219</f>
        <v>32630.3</v>
      </c>
      <c r="H218" s="84">
        <f>H219</f>
        <v>32630.3</v>
      </c>
    </row>
    <row r="219" spans="1:8" s="10" customFormat="1" ht="15" customHeight="1">
      <c r="A219" s="45"/>
      <c r="B219" s="41" t="s">
        <v>9</v>
      </c>
      <c r="C219" s="42" t="s">
        <v>59</v>
      </c>
      <c r="D219" s="42" t="s">
        <v>46</v>
      </c>
      <c r="E219" s="43" t="s">
        <v>10</v>
      </c>
      <c r="F219" s="42"/>
      <c r="G219" s="84">
        <f>G222+G224+G220</f>
        <v>32630.3</v>
      </c>
      <c r="H219" s="84">
        <f>H222+H224+H220</f>
        <v>32630.3</v>
      </c>
    </row>
    <row r="220" spans="1:8" s="10" customFormat="1" ht="30.75" customHeight="1">
      <c r="A220" s="45"/>
      <c r="B220" s="44" t="s">
        <v>337</v>
      </c>
      <c r="C220" s="42" t="s">
        <v>59</v>
      </c>
      <c r="D220" s="42" t="s">
        <v>46</v>
      </c>
      <c r="E220" s="43" t="s">
        <v>98</v>
      </c>
      <c r="F220" s="42"/>
      <c r="G220" s="84">
        <f>G221</f>
        <v>800</v>
      </c>
      <c r="H220" s="84">
        <f>H221</f>
        <v>800</v>
      </c>
    </row>
    <row r="221" spans="1:8" s="10" customFormat="1" ht="15" customHeight="1">
      <c r="A221" s="45"/>
      <c r="B221" s="44" t="s">
        <v>48</v>
      </c>
      <c r="C221" s="42" t="s">
        <v>59</v>
      </c>
      <c r="D221" s="42" t="s">
        <v>46</v>
      </c>
      <c r="E221" s="43" t="s">
        <v>98</v>
      </c>
      <c r="F221" s="42" t="s">
        <v>49</v>
      </c>
      <c r="G221" s="84">
        <v>800</v>
      </c>
      <c r="H221" s="84">
        <v>800</v>
      </c>
    </row>
    <row r="222" spans="1:8" s="10" customFormat="1" ht="46.5" customHeight="1">
      <c r="A222" s="45"/>
      <c r="B222" s="49" t="s">
        <v>271</v>
      </c>
      <c r="C222" s="42" t="s">
        <v>59</v>
      </c>
      <c r="D222" s="42" t="s">
        <v>46</v>
      </c>
      <c r="E222" s="43" t="s">
        <v>270</v>
      </c>
      <c r="F222" s="42"/>
      <c r="G222" s="84">
        <f>G223</f>
        <v>19437.3</v>
      </c>
      <c r="H222" s="84">
        <f>H223</f>
        <v>19437.3</v>
      </c>
    </row>
    <row r="223" spans="1:8" s="10" customFormat="1" ht="30.75" customHeight="1">
      <c r="A223" s="45"/>
      <c r="B223" s="41" t="s">
        <v>60</v>
      </c>
      <c r="C223" s="42" t="s">
        <v>59</v>
      </c>
      <c r="D223" s="42" t="s">
        <v>46</v>
      </c>
      <c r="E223" s="43" t="s">
        <v>270</v>
      </c>
      <c r="F223" s="42" t="s">
        <v>61</v>
      </c>
      <c r="G223" s="84">
        <v>19437.3</v>
      </c>
      <c r="H223" s="84">
        <v>19437.3</v>
      </c>
    </row>
    <row r="224" spans="1:8" s="10" customFormat="1" ht="30.75" customHeight="1">
      <c r="A224" s="45"/>
      <c r="B224" s="41" t="s">
        <v>260</v>
      </c>
      <c r="C224" s="42" t="s">
        <v>59</v>
      </c>
      <c r="D224" s="42" t="s">
        <v>46</v>
      </c>
      <c r="E224" s="43" t="s">
        <v>259</v>
      </c>
      <c r="F224" s="42"/>
      <c r="G224" s="84">
        <f>G225+G226</f>
        <v>12393</v>
      </c>
      <c r="H224" s="84">
        <f>H225+H226</f>
        <v>12393</v>
      </c>
    </row>
    <row r="225" spans="1:8" s="10" customFormat="1" ht="15" customHeight="1">
      <c r="A225" s="45"/>
      <c r="B225" s="41" t="s">
        <v>360</v>
      </c>
      <c r="C225" s="42" t="s">
        <v>59</v>
      </c>
      <c r="D225" s="42" t="s">
        <v>46</v>
      </c>
      <c r="E225" s="43" t="s">
        <v>259</v>
      </c>
      <c r="F225" s="42" t="s">
        <v>18</v>
      </c>
      <c r="G225" s="84">
        <v>200</v>
      </c>
      <c r="H225" s="84">
        <v>200</v>
      </c>
    </row>
    <row r="226" spans="1:8" s="10" customFormat="1" ht="15" customHeight="1">
      <c r="A226" s="45"/>
      <c r="B226" s="44" t="s">
        <v>48</v>
      </c>
      <c r="C226" s="42" t="s">
        <v>59</v>
      </c>
      <c r="D226" s="42" t="s">
        <v>46</v>
      </c>
      <c r="E226" s="43" t="s">
        <v>259</v>
      </c>
      <c r="F226" s="42" t="s">
        <v>49</v>
      </c>
      <c r="G226" s="84">
        <v>12193</v>
      </c>
      <c r="H226" s="84">
        <v>12193</v>
      </c>
    </row>
    <row r="227" spans="1:8" s="12" customFormat="1" ht="15" customHeight="1">
      <c r="A227" s="36">
        <v>6</v>
      </c>
      <c r="B227" s="90" t="s">
        <v>107</v>
      </c>
      <c r="C227" s="56" t="s">
        <v>108</v>
      </c>
      <c r="D227" s="56"/>
      <c r="E227" s="38"/>
      <c r="F227" s="56"/>
      <c r="G227" s="39">
        <f>G228+G250</f>
        <v>417894.32807</v>
      </c>
      <c r="H227" s="39">
        <f>H228+H250</f>
        <v>29070.694130000003</v>
      </c>
    </row>
    <row r="228" spans="1:8" s="10" customFormat="1" ht="15" customHeight="1">
      <c r="A228" s="45"/>
      <c r="B228" s="41" t="s">
        <v>7</v>
      </c>
      <c r="C228" s="42" t="s">
        <v>108</v>
      </c>
      <c r="D228" s="42" t="s">
        <v>8</v>
      </c>
      <c r="E228" s="43"/>
      <c r="F228" s="42"/>
      <c r="G228" s="84">
        <f>G229+G240</f>
        <v>21869.43928</v>
      </c>
      <c r="H228" s="84">
        <f>H229+H240</f>
        <v>21675.343320000004</v>
      </c>
    </row>
    <row r="229" spans="1:8" s="10" customFormat="1" ht="30.75" customHeight="1">
      <c r="A229" s="45"/>
      <c r="B229" s="41" t="s">
        <v>31</v>
      </c>
      <c r="C229" s="42" t="s">
        <v>108</v>
      </c>
      <c r="D229" s="42" t="s">
        <v>32</v>
      </c>
      <c r="E229" s="43" t="s">
        <v>15</v>
      </c>
      <c r="F229" s="42" t="s">
        <v>15</v>
      </c>
      <c r="G229" s="84">
        <f>G233+G230</f>
        <v>20469.43928</v>
      </c>
      <c r="H229" s="84">
        <f>H233+H230</f>
        <v>20275.343320000004</v>
      </c>
    </row>
    <row r="230" spans="1:8" s="10" customFormat="1" ht="31.5">
      <c r="A230" s="45"/>
      <c r="B230" s="41" t="s">
        <v>348</v>
      </c>
      <c r="C230" s="42" t="s">
        <v>108</v>
      </c>
      <c r="D230" s="42" t="s">
        <v>32</v>
      </c>
      <c r="E230" s="43" t="s">
        <v>350</v>
      </c>
      <c r="F230" s="42"/>
      <c r="G230" s="84">
        <f>G231</f>
        <v>30</v>
      </c>
      <c r="H230" s="84">
        <f>H231</f>
        <v>30</v>
      </c>
    </row>
    <row r="231" spans="1:8" s="10" customFormat="1" ht="63">
      <c r="A231" s="45"/>
      <c r="B231" s="49" t="s">
        <v>364</v>
      </c>
      <c r="C231" s="42" t="s">
        <v>108</v>
      </c>
      <c r="D231" s="42" t="s">
        <v>32</v>
      </c>
      <c r="E231" s="43" t="s">
        <v>351</v>
      </c>
      <c r="F231" s="42"/>
      <c r="G231" s="84">
        <f>G232</f>
        <v>30</v>
      </c>
      <c r="H231" s="84">
        <f>H232</f>
        <v>30</v>
      </c>
    </row>
    <row r="232" spans="1:8" s="10" customFormat="1" ht="15.75">
      <c r="A232" s="45"/>
      <c r="B232" s="41" t="s">
        <v>360</v>
      </c>
      <c r="C232" s="42" t="s">
        <v>108</v>
      </c>
      <c r="D232" s="42" t="s">
        <v>32</v>
      </c>
      <c r="E232" s="43" t="s">
        <v>351</v>
      </c>
      <c r="F232" s="42" t="s">
        <v>18</v>
      </c>
      <c r="G232" s="84">
        <v>30</v>
      </c>
      <c r="H232" s="84">
        <v>30</v>
      </c>
    </row>
    <row r="233" spans="1:8" s="10" customFormat="1" ht="15" customHeight="1">
      <c r="A233" s="45"/>
      <c r="B233" s="41" t="s">
        <v>9</v>
      </c>
      <c r="C233" s="42" t="s">
        <v>108</v>
      </c>
      <c r="D233" s="42" t="s">
        <v>32</v>
      </c>
      <c r="E233" s="43" t="s">
        <v>10</v>
      </c>
      <c r="F233" s="42"/>
      <c r="G233" s="84">
        <f>G234</f>
        <v>20439.43928</v>
      </c>
      <c r="H233" s="84">
        <f>H234</f>
        <v>20245.343320000004</v>
      </c>
    </row>
    <row r="234" spans="1:8" s="20" customFormat="1" ht="31.5">
      <c r="A234" s="50"/>
      <c r="B234" s="41" t="s">
        <v>16</v>
      </c>
      <c r="C234" s="42" t="s">
        <v>108</v>
      </c>
      <c r="D234" s="42" t="s">
        <v>32</v>
      </c>
      <c r="E234" s="43" t="s">
        <v>17</v>
      </c>
      <c r="F234" s="42"/>
      <c r="G234" s="84">
        <f>G235+G239+G237</f>
        <v>20439.43928</v>
      </c>
      <c r="H234" s="84">
        <f>H235+H239+H237</f>
        <v>20245.343320000004</v>
      </c>
    </row>
    <row r="235" spans="1:8" s="18" customFormat="1" ht="47.25">
      <c r="A235" s="50"/>
      <c r="B235" s="41" t="s">
        <v>11</v>
      </c>
      <c r="C235" s="42" t="s">
        <v>108</v>
      </c>
      <c r="D235" s="42" t="s">
        <v>32</v>
      </c>
      <c r="E235" s="43" t="s">
        <v>17</v>
      </c>
      <c r="F235" s="42" t="s">
        <v>12</v>
      </c>
      <c r="G235" s="84">
        <f>14339.74464+782.6+4004.53351+94.7561</f>
        <v>19221.63425</v>
      </c>
      <c r="H235" s="84">
        <f>14339.74464+581.36+4004.53351+94.7461</f>
        <v>19020.384250000003</v>
      </c>
    </row>
    <row r="236" spans="1:8" s="18" customFormat="1" ht="66" customHeight="1">
      <c r="A236" s="50"/>
      <c r="B236" s="104" t="s">
        <v>368</v>
      </c>
      <c r="C236" s="42"/>
      <c r="D236" s="42"/>
      <c r="E236" s="43"/>
      <c r="F236" s="42"/>
      <c r="G236" s="154">
        <f>68.74445+5.24669+20.76496</f>
        <v>94.7561</v>
      </c>
      <c r="H236" s="154">
        <f>68.74445+5.24669+20.76496</f>
        <v>94.7561</v>
      </c>
    </row>
    <row r="237" spans="1:8" s="19" customFormat="1" ht="15" customHeight="1">
      <c r="A237" s="57"/>
      <c r="B237" s="41" t="s">
        <v>360</v>
      </c>
      <c r="C237" s="42" t="s">
        <v>108</v>
      </c>
      <c r="D237" s="42" t="s">
        <v>32</v>
      </c>
      <c r="E237" s="58" t="s">
        <v>17</v>
      </c>
      <c r="F237" s="42" t="s">
        <v>18</v>
      </c>
      <c r="G237" s="84">
        <f>1198.11449+1.69054</f>
        <v>1199.80503</v>
      </c>
      <c r="H237" s="84">
        <f>1205.26853+1.69054</f>
        <v>1206.95907</v>
      </c>
    </row>
    <row r="238" spans="1:8" s="19" customFormat="1" ht="74.25" customHeight="1">
      <c r="A238" s="57"/>
      <c r="B238" s="104" t="s">
        <v>368</v>
      </c>
      <c r="C238" s="42"/>
      <c r="D238" s="42"/>
      <c r="E238" s="58"/>
      <c r="F238" s="42"/>
      <c r="G238" s="154">
        <v>1.69054</v>
      </c>
      <c r="H238" s="154">
        <v>1.69054</v>
      </c>
    </row>
    <row r="239" spans="1:8" s="18" customFormat="1" ht="15.75">
      <c r="A239" s="50"/>
      <c r="B239" s="41" t="s">
        <v>19</v>
      </c>
      <c r="C239" s="42" t="s">
        <v>108</v>
      </c>
      <c r="D239" s="42" t="s">
        <v>32</v>
      </c>
      <c r="E239" s="43" t="s">
        <v>17</v>
      </c>
      <c r="F239" s="42" t="s">
        <v>20</v>
      </c>
      <c r="G239" s="84">
        <v>18</v>
      </c>
      <c r="H239" s="84">
        <v>18</v>
      </c>
    </row>
    <row r="240" spans="1:8" s="17" customFormat="1" ht="15" customHeight="1">
      <c r="A240" s="57"/>
      <c r="B240" s="41" t="s">
        <v>39</v>
      </c>
      <c r="C240" s="42" t="s">
        <v>108</v>
      </c>
      <c r="D240" s="42" t="s">
        <v>40</v>
      </c>
      <c r="E240" s="58"/>
      <c r="F240" s="42"/>
      <c r="G240" s="84">
        <f>G241</f>
        <v>1400</v>
      </c>
      <c r="H240" s="84">
        <f>H241</f>
        <v>1400</v>
      </c>
    </row>
    <row r="241" spans="1:8" s="19" customFormat="1" ht="31.5">
      <c r="A241" s="57"/>
      <c r="B241" s="41" t="s">
        <v>255</v>
      </c>
      <c r="C241" s="42" t="s">
        <v>108</v>
      </c>
      <c r="D241" s="42" t="s">
        <v>40</v>
      </c>
      <c r="E241" s="43" t="s">
        <v>109</v>
      </c>
      <c r="F241" s="42"/>
      <c r="G241" s="84">
        <f>G242+G244+G248+G246</f>
        <v>1400</v>
      </c>
      <c r="H241" s="84">
        <f>H242+H244+H248+H246</f>
        <v>1400</v>
      </c>
    </row>
    <row r="242" spans="1:8" s="19" customFormat="1" ht="62.25" customHeight="1">
      <c r="A242" s="57"/>
      <c r="B242" s="55" t="s">
        <v>110</v>
      </c>
      <c r="C242" s="42" t="s">
        <v>108</v>
      </c>
      <c r="D242" s="42" t="s">
        <v>40</v>
      </c>
      <c r="E242" s="43" t="s">
        <v>111</v>
      </c>
      <c r="F242" s="42"/>
      <c r="G242" s="84">
        <f>G243</f>
        <v>500</v>
      </c>
      <c r="H242" s="84">
        <f>H243</f>
        <v>500</v>
      </c>
    </row>
    <row r="243" spans="1:8" s="19" customFormat="1" ht="15" customHeight="1">
      <c r="A243" s="48"/>
      <c r="B243" s="41" t="s">
        <v>360</v>
      </c>
      <c r="C243" s="42" t="s">
        <v>108</v>
      </c>
      <c r="D243" s="42" t="s">
        <v>40</v>
      </c>
      <c r="E243" s="43" t="s">
        <v>111</v>
      </c>
      <c r="F243" s="42" t="s">
        <v>18</v>
      </c>
      <c r="G243" s="84">
        <v>500</v>
      </c>
      <c r="H243" s="84">
        <v>500</v>
      </c>
    </row>
    <row r="244" spans="1:8" s="19" customFormat="1" ht="63">
      <c r="A244" s="45"/>
      <c r="B244" s="55" t="s">
        <v>112</v>
      </c>
      <c r="C244" s="42" t="s">
        <v>108</v>
      </c>
      <c r="D244" s="42" t="s">
        <v>40</v>
      </c>
      <c r="E244" s="43" t="s">
        <v>113</v>
      </c>
      <c r="F244" s="42"/>
      <c r="G244" s="84">
        <f>G245</f>
        <v>500</v>
      </c>
      <c r="H244" s="84">
        <f>H245</f>
        <v>500</v>
      </c>
    </row>
    <row r="245" spans="1:8" s="19" customFormat="1" ht="15.75">
      <c r="A245" s="45"/>
      <c r="B245" s="41" t="s">
        <v>360</v>
      </c>
      <c r="C245" s="42" t="s">
        <v>108</v>
      </c>
      <c r="D245" s="42" t="s">
        <v>40</v>
      </c>
      <c r="E245" s="43" t="s">
        <v>113</v>
      </c>
      <c r="F245" s="42" t="s">
        <v>18</v>
      </c>
      <c r="G245" s="84">
        <v>500</v>
      </c>
      <c r="H245" s="84">
        <v>500</v>
      </c>
    </row>
    <row r="246" spans="1:8" s="19" customFormat="1" ht="63">
      <c r="A246" s="45"/>
      <c r="B246" s="49" t="s">
        <v>328</v>
      </c>
      <c r="C246" s="42" t="s">
        <v>108</v>
      </c>
      <c r="D246" s="42" t="s">
        <v>40</v>
      </c>
      <c r="E246" s="43" t="s">
        <v>118</v>
      </c>
      <c r="F246" s="42"/>
      <c r="G246" s="84">
        <f>G247</f>
        <v>250</v>
      </c>
      <c r="H246" s="84">
        <f>H247</f>
        <v>250</v>
      </c>
    </row>
    <row r="247" spans="1:8" s="19" customFormat="1" ht="15.75">
      <c r="A247" s="45"/>
      <c r="B247" s="41" t="s">
        <v>360</v>
      </c>
      <c r="C247" s="42" t="s">
        <v>108</v>
      </c>
      <c r="D247" s="42" t="s">
        <v>40</v>
      </c>
      <c r="E247" s="43" t="s">
        <v>118</v>
      </c>
      <c r="F247" s="42" t="s">
        <v>18</v>
      </c>
      <c r="G247" s="84">
        <v>250</v>
      </c>
      <c r="H247" s="84">
        <v>250</v>
      </c>
    </row>
    <row r="248" spans="1:8" s="19" customFormat="1" ht="62.25" customHeight="1">
      <c r="A248" s="45"/>
      <c r="B248" s="55" t="s">
        <v>284</v>
      </c>
      <c r="C248" s="42" t="s">
        <v>108</v>
      </c>
      <c r="D248" s="42" t="s">
        <v>40</v>
      </c>
      <c r="E248" s="43" t="s">
        <v>285</v>
      </c>
      <c r="F248" s="42"/>
      <c r="G248" s="84">
        <f>G249</f>
        <v>150</v>
      </c>
      <c r="H248" s="84">
        <f>H249</f>
        <v>150</v>
      </c>
    </row>
    <row r="249" spans="1:8" s="19" customFormat="1" ht="15" customHeight="1">
      <c r="A249" s="45"/>
      <c r="B249" s="41" t="s">
        <v>360</v>
      </c>
      <c r="C249" s="42" t="s">
        <v>108</v>
      </c>
      <c r="D249" s="42" t="s">
        <v>40</v>
      </c>
      <c r="E249" s="43" t="s">
        <v>285</v>
      </c>
      <c r="F249" s="42" t="s">
        <v>18</v>
      </c>
      <c r="G249" s="84">
        <v>150</v>
      </c>
      <c r="H249" s="84">
        <v>150</v>
      </c>
    </row>
    <row r="250" spans="1:8" s="19" customFormat="1" ht="15" customHeight="1">
      <c r="A250" s="45"/>
      <c r="B250" s="41" t="s">
        <v>68</v>
      </c>
      <c r="C250" s="42" t="s">
        <v>108</v>
      </c>
      <c r="D250" s="42" t="s">
        <v>69</v>
      </c>
      <c r="E250" s="43"/>
      <c r="F250" s="42"/>
      <c r="G250" s="84">
        <f>G251+G262</f>
        <v>396024.88879</v>
      </c>
      <c r="H250" s="84">
        <f>H251+H262</f>
        <v>7395.35081</v>
      </c>
    </row>
    <row r="251" spans="1:8" s="19" customFormat="1" ht="15" customHeight="1">
      <c r="A251" s="45"/>
      <c r="B251" s="41" t="s">
        <v>70</v>
      </c>
      <c r="C251" s="62" t="s">
        <v>108</v>
      </c>
      <c r="D251" s="62" t="s">
        <v>71</v>
      </c>
      <c r="E251" s="63"/>
      <c r="F251" s="62"/>
      <c r="G251" s="84">
        <f>G252+G255+G259</f>
        <v>395524.88879</v>
      </c>
      <c r="H251" s="84">
        <f>H252+H255</f>
        <v>6895.35081</v>
      </c>
    </row>
    <row r="252" spans="1:8" s="19" customFormat="1" ht="30.75" customHeight="1">
      <c r="A252" s="45"/>
      <c r="B252" s="41" t="s">
        <v>255</v>
      </c>
      <c r="C252" s="42" t="s">
        <v>108</v>
      </c>
      <c r="D252" s="42" t="s">
        <v>71</v>
      </c>
      <c r="E252" s="43" t="s">
        <v>109</v>
      </c>
      <c r="F252" s="42"/>
      <c r="G252" s="84">
        <f>G253</f>
        <v>6424.95306</v>
      </c>
      <c r="H252" s="84">
        <f>H253</f>
        <v>6745.35081</v>
      </c>
    </row>
    <row r="253" spans="1:8" s="19" customFormat="1" ht="62.25" customHeight="1">
      <c r="A253" s="45"/>
      <c r="B253" s="55" t="s">
        <v>181</v>
      </c>
      <c r="C253" s="42" t="s">
        <v>108</v>
      </c>
      <c r="D253" s="42" t="s">
        <v>71</v>
      </c>
      <c r="E253" s="43" t="s">
        <v>118</v>
      </c>
      <c r="F253" s="42"/>
      <c r="G253" s="84">
        <f>G254</f>
        <v>6424.95306</v>
      </c>
      <c r="H253" s="84">
        <f>H254</f>
        <v>6745.35081</v>
      </c>
    </row>
    <row r="254" spans="1:8" s="19" customFormat="1" ht="15" customHeight="1">
      <c r="A254" s="45"/>
      <c r="B254" s="41" t="s">
        <v>360</v>
      </c>
      <c r="C254" s="42" t="s">
        <v>108</v>
      </c>
      <c r="D254" s="42" t="s">
        <v>71</v>
      </c>
      <c r="E254" s="43" t="s">
        <v>118</v>
      </c>
      <c r="F254" s="42" t="s">
        <v>18</v>
      </c>
      <c r="G254" s="84">
        <v>6424.95306</v>
      </c>
      <c r="H254" s="84">
        <v>6745.35081</v>
      </c>
    </row>
    <row r="255" spans="1:8" s="19" customFormat="1" ht="30.75" customHeight="1">
      <c r="A255" s="45"/>
      <c r="B255" s="49" t="s">
        <v>182</v>
      </c>
      <c r="C255" s="42" t="s">
        <v>108</v>
      </c>
      <c r="D255" s="42" t="s">
        <v>71</v>
      </c>
      <c r="E255" s="43" t="s">
        <v>114</v>
      </c>
      <c r="F255" s="42"/>
      <c r="G255" s="84">
        <f aca="true" t="shared" si="6" ref="G255:H257">G256</f>
        <v>150</v>
      </c>
      <c r="H255" s="84">
        <f t="shared" si="6"/>
        <v>150</v>
      </c>
    </row>
    <row r="256" spans="1:8" s="19" customFormat="1" ht="30.75" customHeight="1">
      <c r="A256" s="45"/>
      <c r="B256" s="49" t="s">
        <v>339</v>
      </c>
      <c r="C256" s="42" t="s">
        <v>108</v>
      </c>
      <c r="D256" s="42" t="s">
        <v>71</v>
      </c>
      <c r="E256" s="43" t="s">
        <v>338</v>
      </c>
      <c r="F256" s="42"/>
      <c r="G256" s="84">
        <f t="shared" si="6"/>
        <v>150</v>
      </c>
      <c r="H256" s="84">
        <f t="shared" si="6"/>
        <v>150</v>
      </c>
    </row>
    <row r="257" spans="1:8" s="19" customFormat="1" ht="63">
      <c r="A257" s="45"/>
      <c r="B257" s="49" t="s">
        <v>347</v>
      </c>
      <c r="C257" s="42" t="s">
        <v>108</v>
      </c>
      <c r="D257" s="42" t="s">
        <v>71</v>
      </c>
      <c r="E257" s="43" t="s">
        <v>340</v>
      </c>
      <c r="F257" s="42"/>
      <c r="G257" s="84">
        <f t="shared" si="6"/>
        <v>150</v>
      </c>
      <c r="H257" s="84">
        <f t="shared" si="6"/>
        <v>150</v>
      </c>
    </row>
    <row r="258" spans="1:8" s="19" customFormat="1" ht="15" customHeight="1">
      <c r="A258" s="45"/>
      <c r="B258" s="41" t="s">
        <v>360</v>
      </c>
      <c r="C258" s="42" t="s">
        <v>108</v>
      </c>
      <c r="D258" s="42" t="s">
        <v>71</v>
      </c>
      <c r="E258" s="43" t="s">
        <v>340</v>
      </c>
      <c r="F258" s="42" t="s">
        <v>18</v>
      </c>
      <c r="G258" s="84">
        <v>150</v>
      </c>
      <c r="H258" s="84">
        <v>150</v>
      </c>
    </row>
    <row r="259" spans="1:8" s="19" customFormat="1" ht="31.5">
      <c r="A259" s="45"/>
      <c r="B259" s="41" t="s">
        <v>386</v>
      </c>
      <c r="C259" s="42" t="s">
        <v>108</v>
      </c>
      <c r="D259" s="42" t="s">
        <v>71</v>
      </c>
      <c r="E259" s="43" t="s">
        <v>385</v>
      </c>
      <c r="F259" s="42"/>
      <c r="G259" s="84">
        <f>G260</f>
        <v>388949.93573</v>
      </c>
      <c r="H259" s="84">
        <f>H260</f>
        <v>0</v>
      </c>
    </row>
    <row r="260" spans="1:8" s="19" customFormat="1" ht="78.75">
      <c r="A260" s="45"/>
      <c r="B260" s="174" t="s">
        <v>387</v>
      </c>
      <c r="C260" s="42" t="s">
        <v>108</v>
      </c>
      <c r="D260" s="42" t="s">
        <v>71</v>
      </c>
      <c r="E260" s="43" t="s">
        <v>384</v>
      </c>
      <c r="F260" s="42"/>
      <c r="G260" s="84">
        <f>G261</f>
        <v>388949.93573</v>
      </c>
      <c r="H260" s="84">
        <f>H261</f>
        <v>0</v>
      </c>
    </row>
    <row r="261" spans="1:8" s="19" customFormat="1" ht="15" customHeight="1">
      <c r="A261" s="45"/>
      <c r="B261" s="61" t="s">
        <v>375</v>
      </c>
      <c r="C261" s="42" t="s">
        <v>108</v>
      </c>
      <c r="D261" s="42" t="s">
        <v>71</v>
      </c>
      <c r="E261" s="43" t="s">
        <v>384</v>
      </c>
      <c r="F261" s="42" t="s">
        <v>374</v>
      </c>
      <c r="G261" s="84">
        <v>388949.93573</v>
      </c>
      <c r="H261" s="84">
        <v>0</v>
      </c>
    </row>
    <row r="262" spans="1:8" s="19" customFormat="1" ht="15" customHeight="1">
      <c r="A262" s="45"/>
      <c r="B262" s="41" t="s">
        <v>95</v>
      </c>
      <c r="C262" s="42" t="s">
        <v>108</v>
      </c>
      <c r="D262" s="42" t="s">
        <v>96</v>
      </c>
      <c r="E262" s="43"/>
      <c r="F262" s="42"/>
      <c r="G262" s="84">
        <f aca="true" t="shared" si="7" ref="G262:H264">G263</f>
        <v>500</v>
      </c>
      <c r="H262" s="84">
        <f t="shared" si="7"/>
        <v>500</v>
      </c>
    </row>
    <row r="263" spans="1:8" s="19" customFormat="1" ht="15" customHeight="1">
      <c r="A263" s="45"/>
      <c r="B263" s="41" t="s">
        <v>9</v>
      </c>
      <c r="C263" s="42" t="s">
        <v>108</v>
      </c>
      <c r="D263" s="42" t="s">
        <v>96</v>
      </c>
      <c r="E263" s="43" t="s">
        <v>10</v>
      </c>
      <c r="F263" s="42"/>
      <c r="G263" s="84">
        <f t="shared" si="7"/>
        <v>500</v>
      </c>
      <c r="H263" s="84">
        <f t="shared" si="7"/>
        <v>500</v>
      </c>
    </row>
    <row r="264" spans="1:8" s="19" customFormat="1" ht="15" customHeight="1">
      <c r="A264" s="45"/>
      <c r="B264" s="41" t="s">
        <v>314</v>
      </c>
      <c r="C264" s="42" t="s">
        <v>108</v>
      </c>
      <c r="D264" s="42" t="s">
        <v>96</v>
      </c>
      <c r="E264" s="43" t="s">
        <v>315</v>
      </c>
      <c r="F264" s="42"/>
      <c r="G264" s="84">
        <f t="shared" si="7"/>
        <v>500</v>
      </c>
      <c r="H264" s="84">
        <f t="shared" si="7"/>
        <v>500</v>
      </c>
    </row>
    <row r="265" spans="1:8" s="19" customFormat="1" ht="15" customHeight="1">
      <c r="A265" s="45"/>
      <c r="B265" s="41" t="s">
        <v>360</v>
      </c>
      <c r="C265" s="42" t="s">
        <v>108</v>
      </c>
      <c r="D265" s="42" t="s">
        <v>96</v>
      </c>
      <c r="E265" s="43" t="s">
        <v>315</v>
      </c>
      <c r="F265" s="42" t="s">
        <v>18</v>
      </c>
      <c r="G265" s="84">
        <v>500</v>
      </c>
      <c r="H265" s="84">
        <v>500</v>
      </c>
    </row>
    <row r="266" spans="1:8" s="12" customFormat="1" ht="15" customHeight="1">
      <c r="A266" s="36">
        <v>7</v>
      </c>
      <c r="B266" s="37" t="s">
        <v>115</v>
      </c>
      <c r="C266" s="56" t="s">
        <v>116</v>
      </c>
      <c r="D266" s="56"/>
      <c r="E266" s="38"/>
      <c r="F266" s="56"/>
      <c r="G266" s="39">
        <f>G267+G297</f>
        <v>1453874.7817</v>
      </c>
      <c r="H266" s="39">
        <f>H267+H297</f>
        <v>155404.35784</v>
      </c>
    </row>
    <row r="267" spans="1:8" s="10" customFormat="1" ht="15" customHeight="1">
      <c r="A267" s="45"/>
      <c r="B267" s="41" t="s">
        <v>7</v>
      </c>
      <c r="C267" s="42" t="s">
        <v>116</v>
      </c>
      <c r="D267" s="42" t="s">
        <v>8</v>
      </c>
      <c r="E267" s="43"/>
      <c r="F267" s="42"/>
      <c r="G267" s="84">
        <f>G268+G278</f>
        <v>25523.49884</v>
      </c>
      <c r="H267" s="84">
        <f>H268+H278</f>
        <v>26404.357840000004</v>
      </c>
    </row>
    <row r="268" spans="1:8" s="10" customFormat="1" ht="30.75" customHeight="1">
      <c r="A268" s="45"/>
      <c r="B268" s="41" t="s">
        <v>31</v>
      </c>
      <c r="C268" s="42" t="s">
        <v>116</v>
      </c>
      <c r="D268" s="42" t="s">
        <v>32</v>
      </c>
      <c r="E268" s="43" t="s">
        <v>15</v>
      </c>
      <c r="F268" s="42" t="s">
        <v>15</v>
      </c>
      <c r="G268" s="84">
        <f>G272+G269</f>
        <v>8589.25664</v>
      </c>
      <c r="H268" s="84">
        <f>H272+H269</f>
        <v>8906.71564</v>
      </c>
    </row>
    <row r="269" spans="1:8" s="10" customFormat="1" ht="31.5">
      <c r="A269" s="45"/>
      <c r="B269" s="41" t="s">
        <v>348</v>
      </c>
      <c r="C269" s="42" t="s">
        <v>116</v>
      </c>
      <c r="D269" s="42" t="s">
        <v>32</v>
      </c>
      <c r="E269" s="43" t="s">
        <v>350</v>
      </c>
      <c r="F269" s="42"/>
      <c r="G269" s="84">
        <f>G270</f>
        <v>20</v>
      </c>
      <c r="H269" s="84">
        <f>H270</f>
        <v>20</v>
      </c>
    </row>
    <row r="270" spans="1:8" s="10" customFormat="1" ht="78" customHeight="1">
      <c r="A270" s="45"/>
      <c r="B270" s="49" t="s">
        <v>364</v>
      </c>
      <c r="C270" s="42" t="s">
        <v>116</v>
      </c>
      <c r="D270" s="42" t="s">
        <v>32</v>
      </c>
      <c r="E270" s="43" t="s">
        <v>351</v>
      </c>
      <c r="F270" s="42"/>
      <c r="G270" s="84">
        <f>G271</f>
        <v>20</v>
      </c>
      <c r="H270" s="84">
        <f>H271</f>
        <v>20</v>
      </c>
    </row>
    <row r="271" spans="1:8" s="10" customFormat="1" ht="15" customHeight="1">
      <c r="A271" s="45"/>
      <c r="B271" s="41" t="s">
        <v>360</v>
      </c>
      <c r="C271" s="42" t="s">
        <v>116</v>
      </c>
      <c r="D271" s="42" t="s">
        <v>32</v>
      </c>
      <c r="E271" s="43" t="s">
        <v>351</v>
      </c>
      <c r="F271" s="42" t="s">
        <v>18</v>
      </c>
      <c r="G271" s="84">
        <v>20</v>
      </c>
      <c r="H271" s="84">
        <v>20</v>
      </c>
    </row>
    <row r="272" spans="1:8" s="10" customFormat="1" ht="15" customHeight="1">
      <c r="A272" s="45"/>
      <c r="B272" s="41" t="s">
        <v>9</v>
      </c>
      <c r="C272" s="42" t="s">
        <v>116</v>
      </c>
      <c r="D272" s="42" t="s">
        <v>32</v>
      </c>
      <c r="E272" s="43" t="s">
        <v>10</v>
      </c>
      <c r="F272" s="42"/>
      <c r="G272" s="84">
        <f>G273</f>
        <v>8569.25664</v>
      </c>
      <c r="H272" s="84">
        <f>H273</f>
        <v>8886.71564</v>
      </c>
    </row>
    <row r="273" spans="1:8" s="10" customFormat="1" ht="30.75" customHeight="1">
      <c r="A273" s="45"/>
      <c r="B273" s="41" t="s">
        <v>16</v>
      </c>
      <c r="C273" s="42" t="s">
        <v>116</v>
      </c>
      <c r="D273" s="42" t="s">
        <v>32</v>
      </c>
      <c r="E273" s="43" t="s">
        <v>17</v>
      </c>
      <c r="F273" s="42"/>
      <c r="G273" s="84">
        <f>G274+G276</f>
        <v>8569.25664</v>
      </c>
      <c r="H273" s="84">
        <f>H274+H276</f>
        <v>8886.71564</v>
      </c>
    </row>
    <row r="274" spans="1:8" s="10" customFormat="1" ht="47.25">
      <c r="A274" s="45"/>
      <c r="B274" s="41" t="s">
        <v>11</v>
      </c>
      <c r="C274" s="42" t="s">
        <v>116</v>
      </c>
      <c r="D274" s="42" t="s">
        <v>32</v>
      </c>
      <c r="E274" s="43" t="s">
        <v>17</v>
      </c>
      <c r="F274" s="42" t="s">
        <v>12</v>
      </c>
      <c r="G274" s="84">
        <f>6149.34736+147.697+1857.10288+133.885</f>
        <v>8288.03224</v>
      </c>
      <c r="H274" s="84">
        <f>6149.34736+464.356+1857.10288+133.885</f>
        <v>8604.69124</v>
      </c>
    </row>
    <row r="275" spans="1:8" s="10" customFormat="1" ht="63">
      <c r="A275" s="45"/>
      <c r="B275" s="159" t="s">
        <v>367</v>
      </c>
      <c r="C275" s="42"/>
      <c r="D275" s="42"/>
      <c r="E275" s="43"/>
      <c r="F275" s="42"/>
      <c r="G275" s="154">
        <f>102.83+31.055</f>
        <v>133.885</v>
      </c>
      <c r="H275" s="154">
        <f>102.83+31.055</f>
        <v>133.885</v>
      </c>
    </row>
    <row r="276" spans="1:8" s="16" customFormat="1" ht="15.75">
      <c r="A276" s="59"/>
      <c r="B276" s="41" t="s">
        <v>360</v>
      </c>
      <c r="C276" s="42" t="s">
        <v>116</v>
      </c>
      <c r="D276" s="42" t="s">
        <v>32</v>
      </c>
      <c r="E276" s="43" t="s">
        <v>17</v>
      </c>
      <c r="F276" s="42" t="s">
        <v>18</v>
      </c>
      <c r="G276" s="84">
        <f>269.1+12.1244</f>
        <v>281.2244</v>
      </c>
      <c r="H276" s="84">
        <f>269.9+12.1244</f>
        <v>282.02439999999996</v>
      </c>
    </row>
    <row r="277" spans="1:8" s="16" customFormat="1" ht="67.5" customHeight="1">
      <c r="A277" s="59"/>
      <c r="B277" s="159" t="s">
        <v>367</v>
      </c>
      <c r="C277" s="42"/>
      <c r="D277" s="42"/>
      <c r="E277" s="43"/>
      <c r="F277" s="42"/>
      <c r="G277" s="154">
        <v>12.1244</v>
      </c>
      <c r="H277" s="154">
        <v>12.1244</v>
      </c>
    </row>
    <row r="278" spans="1:8" s="10" customFormat="1" ht="15" customHeight="1">
      <c r="A278" s="45"/>
      <c r="B278" s="41" t="s">
        <v>39</v>
      </c>
      <c r="C278" s="42" t="s">
        <v>116</v>
      </c>
      <c r="D278" s="42" t="s">
        <v>40</v>
      </c>
      <c r="E278" s="43"/>
      <c r="F278" s="42"/>
      <c r="G278" s="84">
        <f>G279+G289+G293+G286</f>
        <v>16934.2422</v>
      </c>
      <c r="H278" s="84">
        <f>H279+H289+H293+H286</f>
        <v>17497.642200000002</v>
      </c>
    </row>
    <row r="279" spans="1:8" s="21" customFormat="1" ht="31.5">
      <c r="A279" s="57"/>
      <c r="B279" s="41" t="s">
        <v>255</v>
      </c>
      <c r="C279" s="42" t="s">
        <v>116</v>
      </c>
      <c r="D279" s="42" t="s">
        <v>40</v>
      </c>
      <c r="E279" s="43" t="s">
        <v>109</v>
      </c>
      <c r="F279" s="42"/>
      <c r="G279" s="84">
        <f>G280+G282+G284</f>
        <v>2300</v>
      </c>
      <c r="H279" s="84">
        <f>H280+H282+H284</f>
        <v>2300</v>
      </c>
    </row>
    <row r="280" spans="1:8" s="19" customFormat="1" ht="63">
      <c r="A280" s="45"/>
      <c r="B280" s="49" t="s">
        <v>117</v>
      </c>
      <c r="C280" s="42" t="s">
        <v>116</v>
      </c>
      <c r="D280" s="42" t="s">
        <v>40</v>
      </c>
      <c r="E280" s="43" t="s">
        <v>120</v>
      </c>
      <c r="F280" s="42"/>
      <c r="G280" s="84">
        <f>G281</f>
        <v>1500</v>
      </c>
      <c r="H280" s="84">
        <f>H281</f>
        <v>1500</v>
      </c>
    </row>
    <row r="281" spans="1:8" s="19" customFormat="1" ht="15" customHeight="1">
      <c r="A281" s="45"/>
      <c r="B281" s="41" t="s">
        <v>360</v>
      </c>
      <c r="C281" s="42" t="s">
        <v>116</v>
      </c>
      <c r="D281" s="42" t="s">
        <v>40</v>
      </c>
      <c r="E281" s="43" t="s">
        <v>120</v>
      </c>
      <c r="F281" s="42" t="s">
        <v>18</v>
      </c>
      <c r="G281" s="84">
        <v>1500</v>
      </c>
      <c r="H281" s="84">
        <v>1500</v>
      </c>
    </row>
    <row r="282" spans="1:8" s="19" customFormat="1" ht="62.25" customHeight="1">
      <c r="A282" s="45"/>
      <c r="B282" s="49" t="s">
        <v>119</v>
      </c>
      <c r="C282" s="42" t="s">
        <v>116</v>
      </c>
      <c r="D282" s="42" t="s">
        <v>40</v>
      </c>
      <c r="E282" s="43" t="s">
        <v>186</v>
      </c>
      <c r="F282" s="42"/>
      <c r="G282" s="84">
        <f>G283</f>
        <v>500</v>
      </c>
      <c r="H282" s="84">
        <f>H283</f>
        <v>500</v>
      </c>
    </row>
    <row r="283" spans="1:8" s="19" customFormat="1" ht="15" customHeight="1">
      <c r="A283" s="45"/>
      <c r="B283" s="41" t="s">
        <v>360</v>
      </c>
      <c r="C283" s="42" t="s">
        <v>116</v>
      </c>
      <c r="D283" s="42" t="s">
        <v>40</v>
      </c>
      <c r="E283" s="43" t="s">
        <v>186</v>
      </c>
      <c r="F283" s="42" t="s">
        <v>18</v>
      </c>
      <c r="G283" s="84">
        <v>500</v>
      </c>
      <c r="H283" s="84">
        <v>500</v>
      </c>
    </row>
    <row r="284" spans="1:8" s="19" customFormat="1" ht="63">
      <c r="A284" s="45"/>
      <c r="B284" s="49" t="s">
        <v>311</v>
      </c>
      <c r="C284" s="42" t="s">
        <v>116</v>
      </c>
      <c r="D284" s="42" t="s">
        <v>40</v>
      </c>
      <c r="E284" s="43" t="s">
        <v>252</v>
      </c>
      <c r="F284" s="42"/>
      <c r="G284" s="84">
        <f>G285</f>
        <v>300</v>
      </c>
      <c r="H284" s="84">
        <f>H285</f>
        <v>300</v>
      </c>
    </row>
    <row r="285" spans="1:8" s="19" customFormat="1" ht="15" customHeight="1">
      <c r="A285" s="45"/>
      <c r="B285" s="41" t="s">
        <v>360</v>
      </c>
      <c r="C285" s="42" t="s">
        <v>116</v>
      </c>
      <c r="D285" s="42" t="s">
        <v>40</v>
      </c>
      <c r="E285" s="43" t="s">
        <v>252</v>
      </c>
      <c r="F285" s="42" t="s">
        <v>18</v>
      </c>
      <c r="G285" s="84">
        <v>300</v>
      </c>
      <c r="H285" s="84">
        <v>300</v>
      </c>
    </row>
    <row r="286" spans="1:8" s="19" customFormat="1" ht="30.75" customHeight="1">
      <c r="A286" s="45"/>
      <c r="B286" s="41" t="s">
        <v>304</v>
      </c>
      <c r="C286" s="42" t="s">
        <v>116</v>
      </c>
      <c r="D286" s="42" t="s">
        <v>40</v>
      </c>
      <c r="E286" s="43" t="s">
        <v>305</v>
      </c>
      <c r="F286" s="42"/>
      <c r="G286" s="84">
        <f>G287</f>
        <v>1000</v>
      </c>
      <c r="H286" s="84">
        <f>H287</f>
        <v>1000</v>
      </c>
    </row>
    <row r="287" spans="1:8" s="19" customFormat="1" ht="62.25" customHeight="1">
      <c r="A287" s="45"/>
      <c r="B287" s="49" t="s">
        <v>372</v>
      </c>
      <c r="C287" s="42" t="s">
        <v>116</v>
      </c>
      <c r="D287" s="42" t="s">
        <v>40</v>
      </c>
      <c r="E287" s="43" t="s">
        <v>342</v>
      </c>
      <c r="F287" s="42"/>
      <c r="G287" s="84">
        <f>G288</f>
        <v>1000</v>
      </c>
      <c r="H287" s="84">
        <f>H288</f>
        <v>1000</v>
      </c>
    </row>
    <row r="288" spans="1:8" s="19" customFormat="1" ht="15" customHeight="1">
      <c r="A288" s="45"/>
      <c r="B288" s="41" t="s">
        <v>360</v>
      </c>
      <c r="C288" s="42" t="s">
        <v>116</v>
      </c>
      <c r="D288" s="42" t="s">
        <v>40</v>
      </c>
      <c r="E288" s="43" t="s">
        <v>342</v>
      </c>
      <c r="F288" s="42" t="s">
        <v>18</v>
      </c>
      <c r="G288" s="84">
        <v>1000</v>
      </c>
      <c r="H288" s="84">
        <v>1000</v>
      </c>
    </row>
    <row r="289" spans="1:8" s="13" customFormat="1" ht="30.75" customHeight="1">
      <c r="A289" s="50"/>
      <c r="B289" s="76" t="s">
        <v>182</v>
      </c>
      <c r="C289" s="62" t="s">
        <v>116</v>
      </c>
      <c r="D289" s="62" t="s">
        <v>40</v>
      </c>
      <c r="E289" s="63" t="s">
        <v>114</v>
      </c>
      <c r="F289" s="62"/>
      <c r="G289" s="165">
        <f aca="true" t="shared" si="8" ref="G289:H291">G290</f>
        <v>1000</v>
      </c>
      <c r="H289" s="165">
        <f t="shared" si="8"/>
        <v>1000</v>
      </c>
    </row>
    <row r="290" spans="1:8" s="13" customFormat="1" ht="30.75" customHeight="1">
      <c r="A290" s="50"/>
      <c r="B290" s="76" t="s">
        <v>231</v>
      </c>
      <c r="C290" s="62" t="s">
        <v>116</v>
      </c>
      <c r="D290" s="62" t="s">
        <v>40</v>
      </c>
      <c r="E290" s="63" t="s">
        <v>122</v>
      </c>
      <c r="F290" s="62"/>
      <c r="G290" s="165">
        <f t="shared" si="8"/>
        <v>1000</v>
      </c>
      <c r="H290" s="165">
        <f t="shared" si="8"/>
        <v>1000</v>
      </c>
    </row>
    <row r="291" spans="1:8" s="11" customFormat="1" ht="62.25" customHeight="1">
      <c r="A291" s="50"/>
      <c r="B291" s="52" t="s">
        <v>232</v>
      </c>
      <c r="C291" s="42" t="s">
        <v>116</v>
      </c>
      <c r="D291" s="42" t="s">
        <v>40</v>
      </c>
      <c r="E291" s="43" t="s">
        <v>233</v>
      </c>
      <c r="F291" s="42"/>
      <c r="G291" s="84">
        <f t="shared" si="8"/>
        <v>1000</v>
      </c>
      <c r="H291" s="84">
        <f t="shared" si="8"/>
        <v>1000</v>
      </c>
    </row>
    <row r="292" spans="1:8" s="11" customFormat="1" ht="15" customHeight="1">
      <c r="A292" s="50"/>
      <c r="B292" s="41" t="s">
        <v>360</v>
      </c>
      <c r="C292" s="42" t="s">
        <v>116</v>
      </c>
      <c r="D292" s="42" t="s">
        <v>40</v>
      </c>
      <c r="E292" s="43" t="s">
        <v>233</v>
      </c>
      <c r="F292" s="42" t="s">
        <v>18</v>
      </c>
      <c r="G292" s="84">
        <v>1000</v>
      </c>
      <c r="H292" s="84">
        <v>1000</v>
      </c>
    </row>
    <row r="293" spans="1:8" s="11" customFormat="1" ht="15" customHeight="1">
      <c r="A293" s="50"/>
      <c r="B293" s="61" t="s">
        <v>9</v>
      </c>
      <c r="C293" s="62" t="s">
        <v>116</v>
      </c>
      <c r="D293" s="62" t="s">
        <v>40</v>
      </c>
      <c r="E293" s="63" t="s">
        <v>10</v>
      </c>
      <c r="F293" s="62"/>
      <c r="G293" s="84">
        <f>G294</f>
        <v>12634.242199999999</v>
      </c>
      <c r="H293" s="84">
        <f>H294</f>
        <v>13197.6422</v>
      </c>
    </row>
    <row r="294" spans="1:8" s="11" customFormat="1" ht="31.5">
      <c r="A294" s="50"/>
      <c r="B294" s="41" t="s">
        <v>312</v>
      </c>
      <c r="C294" s="42" t="s">
        <v>116</v>
      </c>
      <c r="D294" s="42" t="s">
        <v>40</v>
      </c>
      <c r="E294" s="43" t="s">
        <v>313</v>
      </c>
      <c r="F294" s="42"/>
      <c r="G294" s="84">
        <f>G295+G296</f>
        <v>12634.242199999999</v>
      </c>
      <c r="H294" s="84">
        <f>H295+H296</f>
        <v>13197.6422</v>
      </c>
    </row>
    <row r="295" spans="1:8" s="11" customFormat="1" ht="47.25">
      <c r="A295" s="50"/>
      <c r="B295" s="41" t="s">
        <v>11</v>
      </c>
      <c r="C295" s="42" t="s">
        <v>116</v>
      </c>
      <c r="D295" s="42" t="s">
        <v>40</v>
      </c>
      <c r="E295" s="43" t="s">
        <v>313</v>
      </c>
      <c r="F295" s="42" t="s">
        <v>12</v>
      </c>
      <c r="G295" s="84">
        <f>8893.5808+73.8+2685.8614</f>
        <v>11653.242199999999</v>
      </c>
      <c r="H295" s="84">
        <f>8893.5808+618.7+2685.8614</f>
        <v>12198.1422</v>
      </c>
    </row>
    <row r="296" spans="1:8" s="11" customFormat="1" ht="15.75">
      <c r="A296" s="50"/>
      <c r="B296" s="41" t="s">
        <v>360</v>
      </c>
      <c r="C296" s="42" t="s">
        <v>116</v>
      </c>
      <c r="D296" s="42" t="s">
        <v>40</v>
      </c>
      <c r="E296" s="43" t="s">
        <v>313</v>
      </c>
      <c r="F296" s="42" t="s">
        <v>18</v>
      </c>
      <c r="G296" s="84">
        <v>981</v>
      </c>
      <c r="H296" s="84">
        <v>999.5</v>
      </c>
    </row>
    <row r="297" spans="1:8" s="11" customFormat="1" ht="15" customHeight="1">
      <c r="A297" s="50"/>
      <c r="B297" s="41" t="s">
        <v>68</v>
      </c>
      <c r="C297" s="42" t="s">
        <v>116</v>
      </c>
      <c r="D297" s="42" t="s">
        <v>69</v>
      </c>
      <c r="E297" s="43"/>
      <c r="F297" s="42"/>
      <c r="G297" s="84">
        <f>G298</f>
        <v>1428351.28286</v>
      </c>
      <c r="H297" s="84">
        <f>H298</f>
        <v>129000</v>
      </c>
    </row>
    <row r="298" spans="1:8" s="11" customFormat="1" ht="15" customHeight="1">
      <c r="A298" s="50"/>
      <c r="B298" s="41" t="s">
        <v>70</v>
      </c>
      <c r="C298" s="42" t="s">
        <v>116</v>
      </c>
      <c r="D298" s="42" t="s">
        <v>71</v>
      </c>
      <c r="E298" s="43"/>
      <c r="F298" s="42"/>
      <c r="G298" s="84">
        <f>G299</f>
        <v>1428351.28286</v>
      </c>
      <c r="H298" s="84">
        <f>H299</f>
        <v>129000</v>
      </c>
    </row>
    <row r="299" spans="1:8" s="11" customFormat="1" ht="15" customHeight="1">
      <c r="A299" s="50"/>
      <c r="B299" s="66" t="s">
        <v>182</v>
      </c>
      <c r="C299" s="62" t="s">
        <v>116</v>
      </c>
      <c r="D299" s="62" t="s">
        <v>71</v>
      </c>
      <c r="E299" s="63" t="s">
        <v>114</v>
      </c>
      <c r="F299" s="62"/>
      <c r="G299" s="84">
        <f>G306+G300</f>
        <v>1428351.28286</v>
      </c>
      <c r="H299" s="84">
        <f>H306+H300</f>
        <v>129000</v>
      </c>
    </row>
    <row r="300" spans="1:8" s="11" customFormat="1" ht="15" customHeight="1">
      <c r="A300" s="50"/>
      <c r="B300" s="41" t="s">
        <v>187</v>
      </c>
      <c r="C300" s="62" t="s">
        <v>116</v>
      </c>
      <c r="D300" s="62" t="s">
        <v>71</v>
      </c>
      <c r="E300" s="146" t="s">
        <v>121</v>
      </c>
      <c r="F300" s="146"/>
      <c r="G300" s="84">
        <f>G301</f>
        <v>1426751.28286</v>
      </c>
      <c r="H300" s="84">
        <f>H301</f>
        <v>129000</v>
      </c>
    </row>
    <row r="301" spans="1:8" s="11" customFormat="1" ht="31.5">
      <c r="A301" s="50"/>
      <c r="B301" s="52" t="s">
        <v>369</v>
      </c>
      <c r="C301" s="62" t="s">
        <v>116</v>
      </c>
      <c r="D301" s="62" t="s">
        <v>71</v>
      </c>
      <c r="E301" s="43" t="s">
        <v>370</v>
      </c>
      <c r="F301" s="146"/>
      <c r="G301" s="84">
        <f>G302</f>
        <v>1426751.28286</v>
      </c>
      <c r="H301" s="84">
        <f>H302</f>
        <v>129000</v>
      </c>
    </row>
    <row r="302" spans="1:8" s="24" customFormat="1" ht="15.75">
      <c r="A302" s="64"/>
      <c r="B302" s="61" t="s">
        <v>375</v>
      </c>
      <c r="C302" s="62" t="s">
        <v>116</v>
      </c>
      <c r="D302" s="62" t="s">
        <v>71</v>
      </c>
      <c r="E302" s="63" t="s">
        <v>370</v>
      </c>
      <c r="F302" s="129" t="s">
        <v>374</v>
      </c>
      <c r="G302" s="165">
        <f>SUM(G303:G305)</f>
        <v>1426751.28286</v>
      </c>
      <c r="H302" s="165">
        <f>SUM(H303:H305)</f>
        <v>129000</v>
      </c>
    </row>
    <row r="303" spans="1:8" s="11" customFormat="1" ht="15" customHeight="1">
      <c r="A303" s="50"/>
      <c r="B303" s="104" t="s">
        <v>242</v>
      </c>
      <c r="C303" s="62"/>
      <c r="D303" s="62"/>
      <c r="E303" s="43"/>
      <c r="F303" s="146"/>
      <c r="G303" s="84">
        <f>1314937.95-0.05</f>
        <v>1314937.9</v>
      </c>
      <c r="H303" s="84">
        <v>0</v>
      </c>
    </row>
    <row r="304" spans="1:8" s="11" customFormat="1" ht="15" customHeight="1">
      <c r="A304" s="50"/>
      <c r="B304" s="104" t="s">
        <v>204</v>
      </c>
      <c r="C304" s="62"/>
      <c r="D304" s="62"/>
      <c r="E304" s="43"/>
      <c r="F304" s="146"/>
      <c r="G304" s="84">
        <v>94813.38286</v>
      </c>
      <c r="H304" s="84">
        <v>120000</v>
      </c>
    </row>
    <row r="305" spans="1:8" s="11" customFormat="1" ht="15" customHeight="1">
      <c r="A305" s="50"/>
      <c r="B305" s="104" t="s">
        <v>203</v>
      </c>
      <c r="C305" s="62"/>
      <c r="D305" s="62"/>
      <c r="E305" s="43"/>
      <c r="F305" s="146"/>
      <c r="G305" s="165">
        <f>23000-6000</f>
        <v>17000</v>
      </c>
      <c r="H305" s="165">
        <v>9000</v>
      </c>
    </row>
    <row r="306" spans="1:8" s="11" customFormat="1" ht="35.25" customHeight="1">
      <c r="A306" s="50"/>
      <c r="B306" s="49" t="s">
        <v>183</v>
      </c>
      <c r="C306" s="42" t="s">
        <v>116</v>
      </c>
      <c r="D306" s="42" t="s">
        <v>71</v>
      </c>
      <c r="E306" s="43" t="s">
        <v>184</v>
      </c>
      <c r="F306" s="42"/>
      <c r="G306" s="84">
        <f>G307+G309</f>
        <v>1600</v>
      </c>
      <c r="H306" s="84">
        <f>H307+H309</f>
        <v>0</v>
      </c>
    </row>
    <row r="307" spans="1:8" s="11" customFormat="1" ht="72.75" customHeight="1">
      <c r="A307" s="50"/>
      <c r="B307" s="55" t="s">
        <v>358</v>
      </c>
      <c r="C307" s="42" t="s">
        <v>116</v>
      </c>
      <c r="D307" s="42" t="s">
        <v>71</v>
      </c>
      <c r="E307" s="43" t="s">
        <v>359</v>
      </c>
      <c r="F307" s="42"/>
      <c r="G307" s="84">
        <f>G308</f>
        <v>1500</v>
      </c>
      <c r="H307" s="84">
        <f>H308</f>
        <v>0</v>
      </c>
    </row>
    <row r="308" spans="1:8" s="11" customFormat="1" ht="15.75">
      <c r="A308" s="50"/>
      <c r="B308" s="41" t="s">
        <v>360</v>
      </c>
      <c r="C308" s="42" t="s">
        <v>116</v>
      </c>
      <c r="D308" s="42" t="s">
        <v>71</v>
      </c>
      <c r="E308" s="43" t="s">
        <v>359</v>
      </c>
      <c r="F308" s="42" t="s">
        <v>18</v>
      </c>
      <c r="G308" s="84">
        <v>1500</v>
      </c>
      <c r="H308" s="84">
        <v>0</v>
      </c>
    </row>
    <row r="309" spans="1:8" s="11" customFormat="1" ht="78.75">
      <c r="A309" s="50"/>
      <c r="B309" s="49" t="s">
        <v>361</v>
      </c>
      <c r="C309" s="42" t="s">
        <v>116</v>
      </c>
      <c r="D309" s="42" t="s">
        <v>71</v>
      </c>
      <c r="E309" s="43" t="s">
        <v>362</v>
      </c>
      <c r="F309" s="42"/>
      <c r="G309" s="84">
        <f>G310</f>
        <v>100</v>
      </c>
      <c r="H309" s="84">
        <f>H310</f>
        <v>0</v>
      </c>
    </row>
    <row r="310" spans="1:8" s="11" customFormat="1" ht="15" customHeight="1">
      <c r="A310" s="50"/>
      <c r="B310" s="41" t="s">
        <v>360</v>
      </c>
      <c r="C310" s="42" t="s">
        <v>116</v>
      </c>
      <c r="D310" s="42" t="s">
        <v>71</v>
      </c>
      <c r="E310" s="43" t="s">
        <v>362</v>
      </c>
      <c r="F310" s="42" t="s">
        <v>18</v>
      </c>
      <c r="G310" s="84">
        <v>100</v>
      </c>
      <c r="H310" s="84">
        <v>0</v>
      </c>
    </row>
    <row r="311" spans="1:8" s="12" customFormat="1" ht="30.75" customHeight="1">
      <c r="A311" s="36">
        <v>8</v>
      </c>
      <c r="B311" s="37" t="s">
        <v>124</v>
      </c>
      <c r="C311" s="56" t="s">
        <v>125</v>
      </c>
      <c r="D311" s="56"/>
      <c r="E311" s="38"/>
      <c r="F311" s="56"/>
      <c r="G311" s="39">
        <f>G322+G330+G343+G352+G312</f>
        <v>109783.10087000001</v>
      </c>
      <c r="H311" s="39">
        <f>H322+H330+H343+H352+H312</f>
        <v>123230.51942</v>
      </c>
    </row>
    <row r="312" spans="1:8" s="12" customFormat="1" ht="15" customHeight="1">
      <c r="A312" s="81"/>
      <c r="B312" s="41" t="s">
        <v>7</v>
      </c>
      <c r="C312" s="42" t="s">
        <v>125</v>
      </c>
      <c r="D312" s="42" t="s">
        <v>8</v>
      </c>
      <c r="E312" s="43"/>
      <c r="F312" s="42"/>
      <c r="G312" s="84">
        <f>G313</f>
        <v>12105.695250000002</v>
      </c>
      <c r="H312" s="84">
        <f>H313</f>
        <v>13132.56113</v>
      </c>
    </row>
    <row r="313" spans="1:8" s="12" customFormat="1" ht="30.75" customHeight="1">
      <c r="A313" s="81"/>
      <c r="B313" s="41" t="s">
        <v>31</v>
      </c>
      <c r="C313" s="42" t="s">
        <v>125</v>
      </c>
      <c r="D313" s="42" t="s">
        <v>32</v>
      </c>
      <c r="E313" s="43" t="s">
        <v>15</v>
      </c>
      <c r="F313" s="42" t="s">
        <v>15</v>
      </c>
      <c r="G313" s="84">
        <f>G317+G314</f>
        <v>12105.695250000002</v>
      </c>
      <c r="H313" s="84">
        <f>H317+H314</f>
        <v>13132.56113</v>
      </c>
    </row>
    <row r="314" spans="1:8" s="12" customFormat="1" ht="31.5">
      <c r="A314" s="81"/>
      <c r="B314" s="41" t="s">
        <v>348</v>
      </c>
      <c r="C314" s="42" t="s">
        <v>125</v>
      </c>
      <c r="D314" s="42" t="s">
        <v>32</v>
      </c>
      <c r="E314" s="43" t="s">
        <v>350</v>
      </c>
      <c r="F314" s="42"/>
      <c r="G314" s="84">
        <f>G315</f>
        <v>20</v>
      </c>
      <c r="H314" s="84">
        <f>H315</f>
        <v>20</v>
      </c>
    </row>
    <row r="315" spans="1:8" s="12" customFormat="1" ht="71.25" customHeight="1">
      <c r="A315" s="81"/>
      <c r="B315" s="49" t="s">
        <v>364</v>
      </c>
      <c r="C315" s="42" t="s">
        <v>125</v>
      </c>
      <c r="D315" s="42" t="s">
        <v>32</v>
      </c>
      <c r="E315" s="43" t="s">
        <v>351</v>
      </c>
      <c r="F315" s="42"/>
      <c r="G315" s="84">
        <f>G316</f>
        <v>20</v>
      </c>
      <c r="H315" s="84">
        <f>H316</f>
        <v>20</v>
      </c>
    </row>
    <row r="316" spans="1:8" s="12" customFormat="1" ht="15" customHeight="1">
      <c r="A316" s="81"/>
      <c r="B316" s="41" t="s">
        <v>360</v>
      </c>
      <c r="C316" s="42" t="s">
        <v>125</v>
      </c>
      <c r="D316" s="42" t="s">
        <v>32</v>
      </c>
      <c r="E316" s="43" t="s">
        <v>351</v>
      </c>
      <c r="F316" s="42" t="s">
        <v>18</v>
      </c>
      <c r="G316" s="84">
        <f>20</f>
        <v>20</v>
      </c>
      <c r="H316" s="84">
        <f>20</f>
        <v>20</v>
      </c>
    </row>
    <row r="317" spans="1:8" s="12" customFormat="1" ht="15" customHeight="1">
      <c r="A317" s="81"/>
      <c r="B317" s="41" t="s">
        <v>9</v>
      </c>
      <c r="C317" s="42" t="s">
        <v>125</v>
      </c>
      <c r="D317" s="42" t="s">
        <v>32</v>
      </c>
      <c r="E317" s="43" t="s">
        <v>10</v>
      </c>
      <c r="F317" s="42"/>
      <c r="G317" s="84">
        <f>G318</f>
        <v>12085.695250000002</v>
      </c>
      <c r="H317" s="84">
        <f>H318</f>
        <v>13112.56113</v>
      </c>
    </row>
    <row r="318" spans="1:8" s="12" customFormat="1" ht="31.5">
      <c r="A318" s="81"/>
      <c r="B318" s="41" t="s">
        <v>16</v>
      </c>
      <c r="C318" s="42" t="s">
        <v>125</v>
      </c>
      <c r="D318" s="42" t="s">
        <v>32</v>
      </c>
      <c r="E318" s="43" t="s">
        <v>17</v>
      </c>
      <c r="F318" s="42"/>
      <c r="G318" s="84">
        <f>G319+G321+G320</f>
        <v>12085.695250000002</v>
      </c>
      <c r="H318" s="84">
        <f>H319+H321+H320</f>
        <v>13112.56113</v>
      </c>
    </row>
    <row r="319" spans="1:8" s="12" customFormat="1" ht="47.25">
      <c r="A319" s="81"/>
      <c r="B319" s="41" t="s">
        <v>11</v>
      </c>
      <c r="C319" s="42" t="s">
        <v>125</v>
      </c>
      <c r="D319" s="42" t="s">
        <v>32</v>
      </c>
      <c r="E319" s="43" t="s">
        <v>17</v>
      </c>
      <c r="F319" s="42" t="s">
        <v>12</v>
      </c>
      <c r="G319" s="84">
        <f>8930.28864+57.48816+2680.93101</f>
        <v>11668.707810000002</v>
      </c>
      <c r="H319" s="84">
        <f>8930.28864+1076.17836+2696.94717</f>
        <v>12703.41417</v>
      </c>
    </row>
    <row r="320" spans="1:8" s="12" customFormat="1" ht="15.75">
      <c r="A320" s="81"/>
      <c r="B320" s="41" t="s">
        <v>360</v>
      </c>
      <c r="C320" s="42" t="s">
        <v>125</v>
      </c>
      <c r="D320" s="42" t="s">
        <v>32</v>
      </c>
      <c r="E320" s="43" t="s">
        <v>17</v>
      </c>
      <c r="F320" s="42" t="s">
        <v>18</v>
      </c>
      <c r="G320" s="84">
        <v>409.98744</v>
      </c>
      <c r="H320" s="84">
        <v>402.14696</v>
      </c>
    </row>
    <row r="321" spans="1:8" s="12" customFormat="1" ht="15" customHeight="1">
      <c r="A321" s="81"/>
      <c r="B321" s="61" t="s">
        <v>19</v>
      </c>
      <c r="C321" s="42" t="s">
        <v>125</v>
      </c>
      <c r="D321" s="42" t="s">
        <v>32</v>
      </c>
      <c r="E321" s="43" t="s">
        <v>17</v>
      </c>
      <c r="F321" s="42" t="s">
        <v>20</v>
      </c>
      <c r="G321" s="84">
        <f>2+5</f>
        <v>7</v>
      </c>
      <c r="H321" s="84">
        <v>7</v>
      </c>
    </row>
    <row r="322" spans="1:8" s="23" customFormat="1" ht="15" customHeight="1">
      <c r="A322" s="64"/>
      <c r="B322" s="61" t="s">
        <v>126</v>
      </c>
      <c r="C322" s="62" t="s">
        <v>125</v>
      </c>
      <c r="D322" s="62" t="s">
        <v>127</v>
      </c>
      <c r="E322" s="63"/>
      <c r="F322" s="62"/>
      <c r="G322" s="84">
        <f aca="true" t="shared" si="9" ref="G322:H324">G323</f>
        <v>280</v>
      </c>
      <c r="H322" s="84">
        <f t="shared" si="9"/>
        <v>280</v>
      </c>
    </row>
    <row r="323" spans="1:8" s="23" customFormat="1" ht="15" customHeight="1">
      <c r="A323" s="64"/>
      <c r="B323" s="61" t="s">
        <v>246</v>
      </c>
      <c r="C323" s="62" t="s">
        <v>125</v>
      </c>
      <c r="D323" s="62" t="s">
        <v>128</v>
      </c>
      <c r="E323" s="63"/>
      <c r="F323" s="62"/>
      <c r="G323" s="84">
        <f t="shared" si="9"/>
        <v>280</v>
      </c>
      <c r="H323" s="84">
        <f t="shared" si="9"/>
        <v>280</v>
      </c>
    </row>
    <row r="324" spans="1:8" s="23" customFormat="1" ht="30.75" customHeight="1">
      <c r="A324" s="64"/>
      <c r="B324" s="61" t="s">
        <v>189</v>
      </c>
      <c r="C324" s="62" t="s">
        <v>125</v>
      </c>
      <c r="D324" s="62" t="s">
        <v>128</v>
      </c>
      <c r="E324" s="63" t="s">
        <v>129</v>
      </c>
      <c r="F324" s="62"/>
      <c r="G324" s="84">
        <f t="shared" si="9"/>
        <v>280</v>
      </c>
      <c r="H324" s="84">
        <f t="shared" si="9"/>
        <v>280</v>
      </c>
    </row>
    <row r="325" spans="1:8" s="23" customFormat="1" ht="15" customHeight="1">
      <c r="A325" s="64"/>
      <c r="B325" s="61" t="s">
        <v>193</v>
      </c>
      <c r="C325" s="62" t="s">
        <v>125</v>
      </c>
      <c r="D325" s="62" t="s">
        <v>128</v>
      </c>
      <c r="E325" s="63" t="s">
        <v>192</v>
      </c>
      <c r="F325" s="62"/>
      <c r="G325" s="84">
        <f>G326+G328</f>
        <v>280</v>
      </c>
      <c r="H325" s="84">
        <f>H326+H328</f>
        <v>280</v>
      </c>
    </row>
    <row r="326" spans="1:8" s="23" customFormat="1" ht="62.25" customHeight="1">
      <c r="A326" s="64"/>
      <c r="B326" s="66" t="s">
        <v>130</v>
      </c>
      <c r="C326" s="62" t="s">
        <v>125</v>
      </c>
      <c r="D326" s="62" t="s">
        <v>128</v>
      </c>
      <c r="E326" s="63" t="s">
        <v>194</v>
      </c>
      <c r="F326" s="62"/>
      <c r="G326" s="84">
        <f>G327</f>
        <v>220</v>
      </c>
      <c r="H326" s="84">
        <f>H327</f>
        <v>220</v>
      </c>
    </row>
    <row r="327" spans="1:8" s="24" customFormat="1" ht="15" customHeight="1">
      <c r="A327" s="64"/>
      <c r="B327" s="41" t="s">
        <v>360</v>
      </c>
      <c r="C327" s="62" t="s">
        <v>125</v>
      </c>
      <c r="D327" s="62" t="s">
        <v>128</v>
      </c>
      <c r="E327" s="63" t="s">
        <v>194</v>
      </c>
      <c r="F327" s="62" t="s">
        <v>18</v>
      </c>
      <c r="G327" s="84">
        <v>220</v>
      </c>
      <c r="H327" s="84">
        <v>220</v>
      </c>
    </row>
    <row r="328" spans="1:8" s="23" customFormat="1" ht="46.5" customHeight="1">
      <c r="A328" s="64"/>
      <c r="B328" s="66" t="s">
        <v>131</v>
      </c>
      <c r="C328" s="62" t="s">
        <v>125</v>
      </c>
      <c r="D328" s="62" t="s">
        <v>128</v>
      </c>
      <c r="E328" s="63" t="s">
        <v>195</v>
      </c>
      <c r="F328" s="62"/>
      <c r="G328" s="84">
        <f>G329</f>
        <v>60</v>
      </c>
      <c r="H328" s="84">
        <f>H329</f>
        <v>60</v>
      </c>
    </row>
    <row r="329" spans="1:8" s="24" customFormat="1" ht="15" customHeight="1">
      <c r="A329" s="64"/>
      <c r="B329" s="41" t="s">
        <v>360</v>
      </c>
      <c r="C329" s="62" t="s">
        <v>125</v>
      </c>
      <c r="D329" s="62" t="s">
        <v>128</v>
      </c>
      <c r="E329" s="63" t="s">
        <v>195</v>
      </c>
      <c r="F329" s="62" t="s">
        <v>18</v>
      </c>
      <c r="G329" s="84">
        <v>60</v>
      </c>
      <c r="H329" s="84">
        <v>60</v>
      </c>
    </row>
    <row r="330" spans="1:8" s="23" customFormat="1" ht="15" customHeight="1">
      <c r="A330" s="60" t="s">
        <v>132</v>
      </c>
      <c r="B330" s="67" t="s">
        <v>133</v>
      </c>
      <c r="C330" s="62" t="s">
        <v>125</v>
      </c>
      <c r="D330" s="62" t="s">
        <v>134</v>
      </c>
      <c r="E330" s="63"/>
      <c r="F330" s="62"/>
      <c r="G330" s="84">
        <f>G331</f>
        <v>33397.79047</v>
      </c>
      <c r="H330" s="84">
        <f>H331</f>
        <v>36336.31191</v>
      </c>
    </row>
    <row r="331" spans="1:8" s="23" customFormat="1" ht="15" customHeight="1">
      <c r="A331" s="60"/>
      <c r="B331" s="61" t="s">
        <v>135</v>
      </c>
      <c r="C331" s="62" t="s">
        <v>125</v>
      </c>
      <c r="D331" s="62" t="s">
        <v>136</v>
      </c>
      <c r="E331" s="63"/>
      <c r="F331" s="62"/>
      <c r="G331" s="84">
        <f>G339+G332</f>
        <v>33397.79047</v>
      </c>
      <c r="H331" s="84">
        <f>H339+H332</f>
        <v>36336.31191</v>
      </c>
    </row>
    <row r="332" spans="1:8" s="23" customFormat="1" ht="15.75">
      <c r="A332" s="60"/>
      <c r="B332" s="61" t="s">
        <v>198</v>
      </c>
      <c r="C332" s="62" t="s">
        <v>125</v>
      </c>
      <c r="D332" s="62" t="s">
        <v>136</v>
      </c>
      <c r="E332" s="63" t="s">
        <v>137</v>
      </c>
      <c r="F332" s="62"/>
      <c r="G332" s="84">
        <f>G333+G336</f>
        <v>700</v>
      </c>
      <c r="H332" s="84">
        <f>H333+H336</f>
        <v>800</v>
      </c>
    </row>
    <row r="333" spans="1:8" s="23" customFormat="1" ht="15.75">
      <c r="A333" s="60"/>
      <c r="B333" s="61" t="s">
        <v>199</v>
      </c>
      <c r="C333" s="62" t="s">
        <v>125</v>
      </c>
      <c r="D333" s="62" t="s">
        <v>136</v>
      </c>
      <c r="E333" s="63" t="s">
        <v>200</v>
      </c>
      <c r="F333" s="62"/>
      <c r="G333" s="84">
        <f>G334</f>
        <v>400</v>
      </c>
      <c r="H333" s="84">
        <f>H334</f>
        <v>400</v>
      </c>
    </row>
    <row r="334" spans="1:8" s="23" customFormat="1" ht="94.5">
      <c r="A334" s="60"/>
      <c r="B334" s="65" t="s">
        <v>282</v>
      </c>
      <c r="C334" s="62" t="s">
        <v>125</v>
      </c>
      <c r="D334" s="62" t="s">
        <v>136</v>
      </c>
      <c r="E334" s="63" t="s">
        <v>201</v>
      </c>
      <c r="F334" s="62"/>
      <c r="G334" s="84">
        <f>G335</f>
        <v>400</v>
      </c>
      <c r="H334" s="84">
        <f>H335</f>
        <v>400</v>
      </c>
    </row>
    <row r="335" spans="1:8" s="23" customFormat="1" ht="15" customHeight="1">
      <c r="A335" s="60"/>
      <c r="B335" s="41" t="s">
        <v>360</v>
      </c>
      <c r="C335" s="62" t="s">
        <v>125</v>
      </c>
      <c r="D335" s="62" t="s">
        <v>136</v>
      </c>
      <c r="E335" s="63" t="s">
        <v>201</v>
      </c>
      <c r="F335" s="62" t="s">
        <v>18</v>
      </c>
      <c r="G335" s="84">
        <v>400</v>
      </c>
      <c r="H335" s="84">
        <v>400</v>
      </c>
    </row>
    <row r="336" spans="1:8" s="23" customFormat="1" ht="15.75">
      <c r="A336" s="60"/>
      <c r="B336" s="66" t="s">
        <v>329</v>
      </c>
      <c r="C336" s="62" t="s">
        <v>125</v>
      </c>
      <c r="D336" s="62" t="s">
        <v>136</v>
      </c>
      <c r="E336" s="63" t="s">
        <v>274</v>
      </c>
      <c r="F336" s="62"/>
      <c r="G336" s="84">
        <f>G337</f>
        <v>300</v>
      </c>
      <c r="H336" s="84">
        <f>H337</f>
        <v>400</v>
      </c>
    </row>
    <row r="337" spans="1:8" s="23" customFormat="1" ht="63">
      <c r="A337" s="60"/>
      <c r="B337" s="65" t="s">
        <v>354</v>
      </c>
      <c r="C337" s="42" t="s">
        <v>125</v>
      </c>
      <c r="D337" s="42" t="s">
        <v>136</v>
      </c>
      <c r="E337" s="43" t="s">
        <v>275</v>
      </c>
      <c r="F337" s="42"/>
      <c r="G337" s="84">
        <f>G338</f>
        <v>300</v>
      </c>
      <c r="H337" s="84">
        <f>H338</f>
        <v>400</v>
      </c>
    </row>
    <row r="338" spans="1:8" s="23" customFormat="1" ht="15.75">
      <c r="A338" s="60"/>
      <c r="B338" s="61" t="s">
        <v>60</v>
      </c>
      <c r="C338" s="42" t="s">
        <v>125</v>
      </c>
      <c r="D338" s="42" t="s">
        <v>136</v>
      </c>
      <c r="E338" s="43" t="s">
        <v>275</v>
      </c>
      <c r="F338" s="42" t="s">
        <v>61</v>
      </c>
      <c r="G338" s="84">
        <v>300</v>
      </c>
      <c r="H338" s="84">
        <v>400</v>
      </c>
    </row>
    <row r="339" spans="1:8" s="23" customFormat="1" ht="15.75">
      <c r="A339" s="60"/>
      <c r="B339" s="61" t="s">
        <v>9</v>
      </c>
      <c r="C339" s="62" t="s">
        <v>125</v>
      </c>
      <c r="D339" s="62" t="s">
        <v>136</v>
      </c>
      <c r="E339" s="63" t="s">
        <v>10</v>
      </c>
      <c r="F339" s="62"/>
      <c r="G339" s="84">
        <f>G340</f>
        <v>32697.79047</v>
      </c>
      <c r="H339" s="84">
        <f>H340</f>
        <v>35536.31191</v>
      </c>
    </row>
    <row r="340" spans="1:8" s="25" customFormat="1" ht="30.75" customHeight="1">
      <c r="A340" s="68"/>
      <c r="B340" s="61" t="s">
        <v>196</v>
      </c>
      <c r="C340" s="62" t="s">
        <v>125</v>
      </c>
      <c r="D340" s="62" t="s">
        <v>136</v>
      </c>
      <c r="E340" s="63" t="s">
        <v>197</v>
      </c>
      <c r="F340" s="62"/>
      <c r="G340" s="84">
        <f>G341</f>
        <v>32697.79047</v>
      </c>
      <c r="H340" s="84">
        <f>H341</f>
        <v>35536.31191</v>
      </c>
    </row>
    <row r="341" spans="1:8" s="26" customFormat="1" ht="15" customHeight="1">
      <c r="A341" s="69"/>
      <c r="B341" s="61" t="s">
        <v>60</v>
      </c>
      <c r="C341" s="62" t="s">
        <v>125</v>
      </c>
      <c r="D341" s="62" t="s">
        <v>136</v>
      </c>
      <c r="E341" s="63" t="s">
        <v>197</v>
      </c>
      <c r="F341" s="62" t="s">
        <v>61</v>
      </c>
      <c r="G341" s="84">
        <v>32697.79047</v>
      </c>
      <c r="H341" s="84">
        <v>35536.31191</v>
      </c>
    </row>
    <row r="342" spans="1:8" s="26" customFormat="1" ht="15.75">
      <c r="A342" s="69"/>
      <c r="B342" s="82" t="s">
        <v>298</v>
      </c>
      <c r="C342" s="62"/>
      <c r="D342" s="62"/>
      <c r="E342" s="63"/>
      <c r="F342" s="62"/>
      <c r="G342" s="154">
        <v>1000</v>
      </c>
      <c r="H342" s="154">
        <v>1000</v>
      </c>
    </row>
    <row r="343" spans="1:8" s="24" customFormat="1" ht="15" customHeight="1">
      <c r="A343" s="60"/>
      <c r="B343" s="61" t="s">
        <v>43</v>
      </c>
      <c r="C343" s="62" t="s">
        <v>125</v>
      </c>
      <c r="D343" s="62" t="s">
        <v>44</v>
      </c>
      <c r="E343" s="63"/>
      <c r="F343" s="62"/>
      <c r="G343" s="84">
        <f aca="true" t="shared" si="10" ref="G343:H347">G344</f>
        <v>37138.1325</v>
      </c>
      <c r="H343" s="84">
        <f t="shared" si="10"/>
        <v>41855.8353</v>
      </c>
    </row>
    <row r="344" spans="1:8" s="24" customFormat="1" ht="15" customHeight="1">
      <c r="A344" s="60"/>
      <c r="B344" s="67" t="s">
        <v>45</v>
      </c>
      <c r="C344" s="62" t="s">
        <v>125</v>
      </c>
      <c r="D344" s="62" t="s">
        <v>46</v>
      </c>
      <c r="E344" s="63"/>
      <c r="F344" s="62"/>
      <c r="G344" s="84">
        <f t="shared" si="10"/>
        <v>37138.1325</v>
      </c>
      <c r="H344" s="84">
        <f t="shared" si="10"/>
        <v>41855.8353</v>
      </c>
    </row>
    <row r="345" spans="1:8" s="24" customFormat="1" ht="30.75" customHeight="1">
      <c r="A345" s="60"/>
      <c r="B345" s="52" t="s">
        <v>182</v>
      </c>
      <c r="C345" s="42" t="s">
        <v>125</v>
      </c>
      <c r="D345" s="42" t="s">
        <v>46</v>
      </c>
      <c r="E345" s="43" t="s">
        <v>114</v>
      </c>
      <c r="F345" s="42"/>
      <c r="G345" s="84">
        <f t="shared" si="10"/>
        <v>37138.1325</v>
      </c>
      <c r="H345" s="84">
        <f t="shared" si="10"/>
        <v>41855.8353</v>
      </c>
    </row>
    <row r="346" spans="1:8" s="24" customFormat="1" ht="15.75">
      <c r="A346" s="60"/>
      <c r="B346" s="52" t="s">
        <v>279</v>
      </c>
      <c r="C346" s="42" t="s">
        <v>125</v>
      </c>
      <c r="D346" s="42" t="s">
        <v>46</v>
      </c>
      <c r="E346" s="43" t="s">
        <v>202</v>
      </c>
      <c r="F346" s="42"/>
      <c r="G346" s="84">
        <f t="shared" si="10"/>
        <v>37138.1325</v>
      </c>
      <c r="H346" s="84">
        <f t="shared" si="10"/>
        <v>41855.8353</v>
      </c>
    </row>
    <row r="347" spans="1:8" s="27" customFormat="1" ht="47.25">
      <c r="A347" s="70"/>
      <c r="B347" s="49" t="s">
        <v>307</v>
      </c>
      <c r="C347" s="42" t="s">
        <v>125</v>
      </c>
      <c r="D347" s="42" t="s">
        <v>46</v>
      </c>
      <c r="E347" s="71" t="s">
        <v>287</v>
      </c>
      <c r="F347" s="42"/>
      <c r="G347" s="84">
        <f t="shared" si="10"/>
        <v>37138.1325</v>
      </c>
      <c r="H347" s="84">
        <f t="shared" si="10"/>
        <v>41855.8353</v>
      </c>
    </row>
    <row r="348" spans="1:8" s="28" customFormat="1" ht="15" customHeight="1">
      <c r="A348" s="60"/>
      <c r="B348" s="44" t="s">
        <v>48</v>
      </c>
      <c r="C348" s="42" t="s">
        <v>125</v>
      </c>
      <c r="D348" s="42" t="s">
        <v>46</v>
      </c>
      <c r="E348" s="71" t="s">
        <v>287</v>
      </c>
      <c r="F348" s="42" t="s">
        <v>49</v>
      </c>
      <c r="G348" s="84">
        <f>G349+G350+G351</f>
        <v>37138.1325</v>
      </c>
      <c r="H348" s="84">
        <f>H349+H350+H351</f>
        <v>41855.8353</v>
      </c>
    </row>
    <row r="349" spans="1:8" s="28" customFormat="1" ht="15" customHeight="1">
      <c r="A349" s="60"/>
      <c r="B349" s="104" t="s">
        <v>242</v>
      </c>
      <c r="C349" s="42"/>
      <c r="D349" s="42"/>
      <c r="E349" s="71"/>
      <c r="F349" s="42"/>
      <c r="G349" s="154">
        <v>7599.30128</v>
      </c>
      <c r="H349" s="154">
        <v>8181.57088</v>
      </c>
    </row>
    <row r="350" spans="1:8" s="28" customFormat="1" ht="15" customHeight="1">
      <c r="A350" s="60"/>
      <c r="B350" s="104" t="s">
        <v>204</v>
      </c>
      <c r="C350" s="42"/>
      <c r="D350" s="42"/>
      <c r="E350" s="71"/>
      <c r="F350" s="42"/>
      <c r="G350" s="154">
        <v>23028.43766</v>
      </c>
      <c r="H350" s="154">
        <v>26770.27296</v>
      </c>
    </row>
    <row r="351" spans="1:8" s="28" customFormat="1" ht="15" customHeight="1">
      <c r="A351" s="60"/>
      <c r="B351" s="104" t="s">
        <v>203</v>
      </c>
      <c r="C351" s="42"/>
      <c r="D351" s="42"/>
      <c r="E351" s="71"/>
      <c r="F351" s="42"/>
      <c r="G351" s="154">
        <v>6510.39356</v>
      </c>
      <c r="H351" s="154">
        <v>6903.99146</v>
      </c>
    </row>
    <row r="352" spans="1:8" s="29" customFormat="1" ht="15" customHeight="1">
      <c r="A352" s="60"/>
      <c r="B352" s="73" t="s">
        <v>138</v>
      </c>
      <c r="C352" s="42" t="s">
        <v>125</v>
      </c>
      <c r="D352" s="42" t="s">
        <v>139</v>
      </c>
      <c r="E352" s="43"/>
      <c r="F352" s="42"/>
      <c r="G352" s="84">
        <f>G353</f>
        <v>26861.48265</v>
      </c>
      <c r="H352" s="84">
        <f>H353</f>
        <v>31625.81108</v>
      </c>
    </row>
    <row r="353" spans="1:8" s="29" customFormat="1" ht="15.75">
      <c r="A353" s="60"/>
      <c r="B353" s="70" t="s">
        <v>140</v>
      </c>
      <c r="C353" s="62" t="s">
        <v>125</v>
      </c>
      <c r="D353" s="62" t="s">
        <v>141</v>
      </c>
      <c r="E353" s="63"/>
      <c r="F353" s="62"/>
      <c r="G353" s="84">
        <f>G354+G362</f>
        <v>26861.48265</v>
      </c>
      <c r="H353" s="84">
        <f>H354+H362</f>
        <v>31625.81108</v>
      </c>
    </row>
    <row r="354" spans="1:8" s="30" customFormat="1" ht="31.5">
      <c r="A354" s="74"/>
      <c r="B354" s="61" t="s">
        <v>205</v>
      </c>
      <c r="C354" s="62" t="s">
        <v>125</v>
      </c>
      <c r="D354" s="62" t="s">
        <v>141</v>
      </c>
      <c r="E354" s="63" t="s">
        <v>129</v>
      </c>
      <c r="F354" s="62"/>
      <c r="G354" s="84">
        <f>G355</f>
        <v>5100</v>
      </c>
      <c r="H354" s="84">
        <f>H355</f>
        <v>3300</v>
      </c>
    </row>
    <row r="355" spans="1:8" s="23" customFormat="1" ht="15.75">
      <c r="A355" s="69"/>
      <c r="B355" s="65" t="s">
        <v>190</v>
      </c>
      <c r="C355" s="62" t="s">
        <v>125</v>
      </c>
      <c r="D355" s="62" t="s">
        <v>141</v>
      </c>
      <c r="E355" s="63" t="s">
        <v>144</v>
      </c>
      <c r="F355" s="62"/>
      <c r="G355" s="84">
        <f>G356+G358</f>
        <v>5100</v>
      </c>
      <c r="H355" s="84">
        <f>H356+H358</f>
        <v>3300</v>
      </c>
    </row>
    <row r="356" spans="1:8" s="23" customFormat="1" ht="63">
      <c r="A356" s="69"/>
      <c r="B356" s="65" t="s">
        <v>283</v>
      </c>
      <c r="C356" s="62" t="s">
        <v>125</v>
      </c>
      <c r="D356" s="62" t="s">
        <v>141</v>
      </c>
      <c r="E356" s="63" t="s">
        <v>145</v>
      </c>
      <c r="F356" s="62"/>
      <c r="G356" s="84">
        <f>G357</f>
        <v>150</v>
      </c>
      <c r="H356" s="84">
        <f>H357</f>
        <v>150</v>
      </c>
    </row>
    <row r="357" spans="1:8" s="23" customFormat="1" ht="15.75">
      <c r="A357" s="75"/>
      <c r="B357" s="41" t="s">
        <v>360</v>
      </c>
      <c r="C357" s="62" t="s">
        <v>125</v>
      </c>
      <c r="D357" s="62" t="s">
        <v>141</v>
      </c>
      <c r="E357" s="63" t="s">
        <v>145</v>
      </c>
      <c r="F357" s="62" t="s">
        <v>18</v>
      </c>
      <c r="G357" s="84">
        <v>150</v>
      </c>
      <c r="H357" s="84">
        <v>150</v>
      </c>
    </row>
    <row r="358" spans="1:8" s="23" customFormat="1" ht="63">
      <c r="A358" s="69"/>
      <c r="B358" s="65" t="s">
        <v>206</v>
      </c>
      <c r="C358" s="62" t="s">
        <v>125</v>
      </c>
      <c r="D358" s="62" t="s">
        <v>141</v>
      </c>
      <c r="E358" s="63" t="s">
        <v>191</v>
      </c>
      <c r="F358" s="62"/>
      <c r="G358" s="84">
        <f>G359</f>
        <v>4950</v>
      </c>
      <c r="H358" s="84">
        <f>H359</f>
        <v>3150</v>
      </c>
    </row>
    <row r="359" spans="1:8" s="23" customFormat="1" ht="15.75">
      <c r="A359" s="75"/>
      <c r="B359" s="61" t="s">
        <v>60</v>
      </c>
      <c r="C359" s="62" t="s">
        <v>125</v>
      </c>
      <c r="D359" s="62" t="s">
        <v>141</v>
      </c>
      <c r="E359" s="63" t="s">
        <v>191</v>
      </c>
      <c r="F359" s="62" t="s">
        <v>61</v>
      </c>
      <c r="G359" s="84">
        <v>4950</v>
      </c>
      <c r="H359" s="84">
        <v>3150</v>
      </c>
    </row>
    <row r="360" spans="1:8" s="23" customFormat="1" ht="15.75">
      <c r="A360" s="75"/>
      <c r="B360" s="61" t="s">
        <v>9</v>
      </c>
      <c r="C360" s="62" t="s">
        <v>125</v>
      </c>
      <c r="D360" s="62" t="s">
        <v>141</v>
      </c>
      <c r="E360" s="63" t="s">
        <v>10</v>
      </c>
      <c r="F360" s="62"/>
      <c r="G360" s="84">
        <f>G361</f>
        <v>21761.48265</v>
      </c>
      <c r="H360" s="84">
        <f>H361</f>
        <v>28325.81108</v>
      </c>
    </row>
    <row r="361" spans="1:8" s="23" customFormat="1" ht="31.5">
      <c r="A361" s="75"/>
      <c r="B361" s="61" t="s">
        <v>142</v>
      </c>
      <c r="C361" s="62" t="s">
        <v>125</v>
      </c>
      <c r="D361" s="62" t="s">
        <v>141</v>
      </c>
      <c r="E361" s="63" t="s">
        <v>143</v>
      </c>
      <c r="F361" s="62"/>
      <c r="G361" s="84">
        <f>G362</f>
        <v>21761.48265</v>
      </c>
      <c r="H361" s="84">
        <f>H362</f>
        <v>28325.81108</v>
      </c>
    </row>
    <row r="362" spans="1:8" s="23" customFormat="1" ht="15.75">
      <c r="A362" s="75"/>
      <c r="B362" s="61" t="s">
        <v>60</v>
      </c>
      <c r="C362" s="62" t="s">
        <v>125</v>
      </c>
      <c r="D362" s="62" t="s">
        <v>141</v>
      </c>
      <c r="E362" s="63" t="s">
        <v>143</v>
      </c>
      <c r="F362" s="62" t="s">
        <v>61</v>
      </c>
      <c r="G362" s="84">
        <v>21761.48265</v>
      </c>
      <c r="H362" s="84">
        <v>28325.81108</v>
      </c>
    </row>
    <row r="363" spans="1:8" s="23" customFormat="1" ht="15.75">
      <c r="A363" s="75"/>
      <c r="B363" s="82" t="s">
        <v>298</v>
      </c>
      <c r="C363" s="62"/>
      <c r="D363" s="62"/>
      <c r="E363" s="63"/>
      <c r="F363" s="62"/>
      <c r="G363" s="154">
        <v>600</v>
      </c>
      <c r="H363" s="154">
        <v>600</v>
      </c>
    </row>
    <row r="364" spans="1:8" s="12" customFormat="1" ht="15" customHeight="1">
      <c r="A364" s="36">
        <v>9</v>
      </c>
      <c r="B364" s="37" t="s">
        <v>146</v>
      </c>
      <c r="C364" s="56" t="s">
        <v>147</v>
      </c>
      <c r="D364" s="56"/>
      <c r="E364" s="38"/>
      <c r="F364" s="56"/>
      <c r="G364" s="39">
        <f>G365+G392</f>
        <v>49055.171440000006</v>
      </c>
      <c r="H364" s="39">
        <f>H365+H392</f>
        <v>47350.23475</v>
      </c>
    </row>
    <row r="365" spans="1:8" s="23" customFormat="1" ht="15" customHeight="1">
      <c r="A365" s="60"/>
      <c r="B365" s="61" t="s">
        <v>7</v>
      </c>
      <c r="C365" s="62" t="s">
        <v>147</v>
      </c>
      <c r="D365" s="62" t="s">
        <v>8</v>
      </c>
      <c r="E365" s="63"/>
      <c r="F365" s="62"/>
      <c r="G365" s="84">
        <f>G366+G374</f>
        <v>48134.171440000006</v>
      </c>
      <c r="H365" s="84">
        <f>H366+H374</f>
        <v>46429.23475</v>
      </c>
    </row>
    <row r="366" spans="1:8" s="23" customFormat="1" ht="31.5">
      <c r="A366" s="60"/>
      <c r="B366" s="61" t="s">
        <v>31</v>
      </c>
      <c r="C366" s="62" t="s">
        <v>147</v>
      </c>
      <c r="D366" s="62" t="s">
        <v>32</v>
      </c>
      <c r="E366" s="63" t="s">
        <v>15</v>
      </c>
      <c r="F366" s="62" t="s">
        <v>15</v>
      </c>
      <c r="G366" s="84">
        <f>G370+G367</f>
        <v>20262.59573</v>
      </c>
      <c r="H366" s="84">
        <f>H370+H367</f>
        <v>21172.34873</v>
      </c>
    </row>
    <row r="367" spans="1:8" s="23" customFormat="1" ht="31.5">
      <c r="A367" s="60"/>
      <c r="B367" s="41" t="s">
        <v>348</v>
      </c>
      <c r="C367" s="62" t="s">
        <v>147</v>
      </c>
      <c r="D367" s="62" t="s">
        <v>32</v>
      </c>
      <c r="E367" s="43" t="s">
        <v>350</v>
      </c>
      <c r="F367" s="42"/>
      <c r="G367" s="84">
        <f>G368</f>
        <v>25</v>
      </c>
      <c r="H367" s="84">
        <f>H368</f>
        <v>25</v>
      </c>
    </row>
    <row r="368" spans="1:8" s="23" customFormat="1" ht="63">
      <c r="A368" s="60"/>
      <c r="B368" s="49" t="s">
        <v>365</v>
      </c>
      <c r="C368" s="62" t="s">
        <v>147</v>
      </c>
      <c r="D368" s="62" t="s">
        <v>32</v>
      </c>
      <c r="E368" s="43" t="s">
        <v>351</v>
      </c>
      <c r="F368" s="42"/>
      <c r="G368" s="84">
        <f>G369</f>
        <v>25</v>
      </c>
      <c r="H368" s="84">
        <f>H369</f>
        <v>25</v>
      </c>
    </row>
    <row r="369" spans="1:8" s="23" customFormat="1" ht="15.75">
      <c r="A369" s="60"/>
      <c r="B369" s="41" t="s">
        <v>360</v>
      </c>
      <c r="C369" s="62" t="s">
        <v>147</v>
      </c>
      <c r="D369" s="62" t="s">
        <v>32</v>
      </c>
      <c r="E369" s="43" t="s">
        <v>351</v>
      </c>
      <c r="F369" s="42" t="s">
        <v>18</v>
      </c>
      <c r="G369" s="84">
        <f>25</f>
        <v>25</v>
      </c>
      <c r="H369" s="84">
        <f>25</f>
        <v>25</v>
      </c>
    </row>
    <row r="370" spans="1:8" s="23" customFormat="1" ht="15" customHeight="1">
      <c r="A370" s="60"/>
      <c r="B370" s="61" t="s">
        <v>9</v>
      </c>
      <c r="C370" s="62" t="s">
        <v>147</v>
      </c>
      <c r="D370" s="62" t="s">
        <v>32</v>
      </c>
      <c r="E370" s="63" t="s">
        <v>10</v>
      </c>
      <c r="F370" s="62"/>
      <c r="G370" s="84">
        <f>G371</f>
        <v>20237.59573</v>
      </c>
      <c r="H370" s="84">
        <f>H371</f>
        <v>21147.34873</v>
      </c>
    </row>
    <row r="371" spans="1:8" s="23" customFormat="1" ht="31.5">
      <c r="A371" s="60"/>
      <c r="B371" s="61" t="s">
        <v>16</v>
      </c>
      <c r="C371" s="62" t="s">
        <v>147</v>
      </c>
      <c r="D371" s="62" t="s">
        <v>32</v>
      </c>
      <c r="E371" s="63" t="s">
        <v>17</v>
      </c>
      <c r="F371" s="62"/>
      <c r="G371" s="84">
        <f>G372+G373</f>
        <v>20237.59573</v>
      </c>
      <c r="H371" s="84">
        <f>H372+H373</f>
        <v>21147.34873</v>
      </c>
    </row>
    <row r="372" spans="1:8" s="23" customFormat="1" ht="30.75" customHeight="1">
      <c r="A372" s="60"/>
      <c r="B372" s="61" t="s">
        <v>11</v>
      </c>
      <c r="C372" s="62" t="s">
        <v>147</v>
      </c>
      <c r="D372" s="62" t="s">
        <v>32</v>
      </c>
      <c r="E372" s="63" t="s">
        <v>17</v>
      </c>
      <c r="F372" s="62" t="s">
        <v>12</v>
      </c>
      <c r="G372" s="84">
        <f>13884.45448+545.343+4193.10525</f>
        <v>18622.90273</v>
      </c>
      <c r="H372" s="84">
        <f>13884.45448+1428.801+4193.10525</f>
        <v>19506.36073</v>
      </c>
    </row>
    <row r="373" spans="1:8" s="23" customFormat="1" ht="15" customHeight="1">
      <c r="A373" s="60"/>
      <c r="B373" s="41" t="s">
        <v>360</v>
      </c>
      <c r="C373" s="62" t="s">
        <v>147</v>
      </c>
      <c r="D373" s="62" t="s">
        <v>32</v>
      </c>
      <c r="E373" s="63" t="s">
        <v>17</v>
      </c>
      <c r="F373" s="62" t="s">
        <v>18</v>
      </c>
      <c r="G373" s="84">
        <v>1614.693</v>
      </c>
      <c r="H373" s="84">
        <v>1640.988</v>
      </c>
    </row>
    <row r="374" spans="1:8" s="23" customFormat="1" ht="15" customHeight="1">
      <c r="A374" s="60"/>
      <c r="B374" s="61" t="s">
        <v>39</v>
      </c>
      <c r="C374" s="62" t="s">
        <v>147</v>
      </c>
      <c r="D374" s="62" t="s">
        <v>40</v>
      </c>
      <c r="E374" s="63"/>
      <c r="F374" s="62"/>
      <c r="G374" s="84">
        <f>G375+G386</f>
        <v>27871.57571</v>
      </c>
      <c r="H374" s="84">
        <f>H375+H386</f>
        <v>25256.88602</v>
      </c>
    </row>
    <row r="375" spans="1:8" s="24" customFormat="1" ht="30.75" customHeight="1">
      <c r="A375" s="60"/>
      <c r="B375" s="61" t="s">
        <v>251</v>
      </c>
      <c r="C375" s="62" t="s">
        <v>147</v>
      </c>
      <c r="D375" s="62" t="s">
        <v>40</v>
      </c>
      <c r="E375" s="63" t="s">
        <v>99</v>
      </c>
      <c r="F375" s="62"/>
      <c r="G375" s="84">
        <f>G376+G383</f>
        <v>1755.552</v>
      </c>
      <c r="H375" s="84">
        <f>H376+H383</f>
        <v>455.552</v>
      </c>
    </row>
    <row r="376" spans="1:8" s="24" customFormat="1" ht="31.5">
      <c r="A376" s="60"/>
      <c r="B376" s="66" t="s">
        <v>207</v>
      </c>
      <c r="C376" s="62" t="s">
        <v>147</v>
      </c>
      <c r="D376" s="62" t="s">
        <v>40</v>
      </c>
      <c r="E376" s="63" t="s">
        <v>208</v>
      </c>
      <c r="F376" s="62"/>
      <c r="G376" s="84">
        <f>G377+G379+G381</f>
        <v>1725.552</v>
      </c>
      <c r="H376" s="84">
        <f>H377+H379+H381</f>
        <v>425.552</v>
      </c>
    </row>
    <row r="377" spans="1:8" s="24" customFormat="1" ht="47.25">
      <c r="A377" s="60"/>
      <c r="B377" s="66" t="s">
        <v>244</v>
      </c>
      <c r="C377" s="62" t="s">
        <v>147</v>
      </c>
      <c r="D377" s="62" t="s">
        <v>40</v>
      </c>
      <c r="E377" s="63" t="s">
        <v>257</v>
      </c>
      <c r="F377" s="62"/>
      <c r="G377" s="84">
        <f>G378</f>
        <v>105</v>
      </c>
      <c r="H377" s="84">
        <f>H378</f>
        <v>105</v>
      </c>
    </row>
    <row r="378" spans="1:8" s="24" customFormat="1" ht="47.25">
      <c r="A378" s="60"/>
      <c r="B378" s="61" t="s">
        <v>11</v>
      </c>
      <c r="C378" s="62" t="s">
        <v>147</v>
      </c>
      <c r="D378" s="62" t="s">
        <v>40</v>
      </c>
      <c r="E378" s="63" t="s">
        <v>257</v>
      </c>
      <c r="F378" s="62" t="s">
        <v>12</v>
      </c>
      <c r="G378" s="84">
        <v>105</v>
      </c>
      <c r="H378" s="84">
        <v>105</v>
      </c>
    </row>
    <row r="379" spans="1:8" s="24" customFormat="1" ht="62.25" customHeight="1">
      <c r="A379" s="60"/>
      <c r="B379" s="66" t="s">
        <v>295</v>
      </c>
      <c r="C379" s="62" t="s">
        <v>147</v>
      </c>
      <c r="D379" s="62" t="s">
        <v>40</v>
      </c>
      <c r="E379" s="63" t="s">
        <v>288</v>
      </c>
      <c r="F379" s="62"/>
      <c r="G379" s="84">
        <f>G380</f>
        <v>105</v>
      </c>
      <c r="H379" s="84">
        <f>H380</f>
        <v>105</v>
      </c>
    </row>
    <row r="380" spans="1:8" s="24" customFormat="1" ht="30.75" customHeight="1">
      <c r="A380" s="60"/>
      <c r="B380" s="61" t="s">
        <v>11</v>
      </c>
      <c r="C380" s="62" t="s">
        <v>147</v>
      </c>
      <c r="D380" s="62" t="s">
        <v>40</v>
      </c>
      <c r="E380" s="63" t="s">
        <v>288</v>
      </c>
      <c r="F380" s="62" t="s">
        <v>12</v>
      </c>
      <c r="G380" s="84">
        <v>105</v>
      </c>
      <c r="H380" s="84">
        <v>105</v>
      </c>
    </row>
    <row r="381" spans="1:8" s="24" customFormat="1" ht="63">
      <c r="A381" s="60"/>
      <c r="B381" s="66" t="s">
        <v>100</v>
      </c>
      <c r="C381" s="62" t="s">
        <v>147</v>
      </c>
      <c r="D381" s="62" t="s">
        <v>40</v>
      </c>
      <c r="E381" s="63" t="s">
        <v>209</v>
      </c>
      <c r="F381" s="98"/>
      <c r="G381" s="84">
        <f>G382</f>
        <v>1515.552</v>
      </c>
      <c r="H381" s="84">
        <f>H382</f>
        <v>215.552</v>
      </c>
    </row>
    <row r="382" spans="1:8" s="24" customFormat="1" ht="15" customHeight="1">
      <c r="A382" s="60"/>
      <c r="B382" s="41" t="s">
        <v>360</v>
      </c>
      <c r="C382" s="62" t="s">
        <v>147</v>
      </c>
      <c r="D382" s="62" t="s">
        <v>40</v>
      </c>
      <c r="E382" s="63" t="s">
        <v>209</v>
      </c>
      <c r="F382" s="62" t="s">
        <v>18</v>
      </c>
      <c r="G382" s="84">
        <v>1515.552</v>
      </c>
      <c r="H382" s="84">
        <v>215.552</v>
      </c>
    </row>
    <row r="383" spans="1:8" s="24" customFormat="1" ht="15.75">
      <c r="A383" s="60"/>
      <c r="B383" s="61" t="s">
        <v>210</v>
      </c>
      <c r="C383" s="62" t="s">
        <v>147</v>
      </c>
      <c r="D383" s="62" t="s">
        <v>40</v>
      </c>
      <c r="E383" s="63" t="s">
        <v>212</v>
      </c>
      <c r="F383" s="62"/>
      <c r="G383" s="84">
        <f>G384</f>
        <v>30</v>
      </c>
      <c r="H383" s="84">
        <f>H384</f>
        <v>30</v>
      </c>
    </row>
    <row r="384" spans="1:8" s="24" customFormat="1" ht="78" customHeight="1">
      <c r="A384" s="60"/>
      <c r="B384" s="76" t="s">
        <v>149</v>
      </c>
      <c r="C384" s="62" t="s">
        <v>147</v>
      </c>
      <c r="D384" s="62" t="s">
        <v>40</v>
      </c>
      <c r="E384" s="63" t="s">
        <v>211</v>
      </c>
      <c r="F384" s="62"/>
      <c r="G384" s="84">
        <f>G385</f>
        <v>30</v>
      </c>
      <c r="H384" s="84">
        <f>H385</f>
        <v>30</v>
      </c>
    </row>
    <row r="385" spans="1:8" s="24" customFormat="1" ht="15" customHeight="1">
      <c r="A385" s="60"/>
      <c r="B385" s="41" t="s">
        <v>360</v>
      </c>
      <c r="C385" s="62" t="s">
        <v>147</v>
      </c>
      <c r="D385" s="62" t="s">
        <v>40</v>
      </c>
      <c r="E385" s="63" t="s">
        <v>211</v>
      </c>
      <c r="F385" s="62" t="s">
        <v>18</v>
      </c>
      <c r="G385" s="84">
        <v>30</v>
      </c>
      <c r="H385" s="84">
        <v>30</v>
      </c>
    </row>
    <row r="386" spans="1:8" s="24" customFormat="1" ht="15" customHeight="1">
      <c r="A386" s="60"/>
      <c r="B386" s="61" t="s">
        <v>9</v>
      </c>
      <c r="C386" s="62" t="s">
        <v>147</v>
      </c>
      <c r="D386" s="62" t="s">
        <v>40</v>
      </c>
      <c r="E386" s="63" t="s">
        <v>10</v>
      </c>
      <c r="F386" s="62"/>
      <c r="G386" s="84">
        <f>G387</f>
        <v>26116.02371</v>
      </c>
      <c r="H386" s="84">
        <f>H387</f>
        <v>24801.334020000002</v>
      </c>
    </row>
    <row r="387" spans="1:8" s="24" customFormat="1" ht="47.25">
      <c r="A387" s="60"/>
      <c r="B387" s="61" t="s">
        <v>155</v>
      </c>
      <c r="C387" s="62" t="s">
        <v>147</v>
      </c>
      <c r="D387" s="62" t="s">
        <v>40</v>
      </c>
      <c r="E387" s="63" t="s">
        <v>156</v>
      </c>
      <c r="F387" s="62"/>
      <c r="G387" s="84">
        <f>G388+G389+G391</f>
        <v>26116.02371</v>
      </c>
      <c r="H387" s="84">
        <f>H388+H389+H391</f>
        <v>24801.334020000002</v>
      </c>
    </row>
    <row r="388" spans="1:8" s="24" customFormat="1" ht="47.25">
      <c r="A388" s="60"/>
      <c r="B388" s="61" t="s">
        <v>11</v>
      </c>
      <c r="C388" s="62" t="s">
        <v>147</v>
      </c>
      <c r="D388" s="62" t="s">
        <v>40</v>
      </c>
      <c r="E388" s="63" t="s">
        <v>156</v>
      </c>
      <c r="F388" s="62" t="s">
        <v>12</v>
      </c>
      <c r="G388" s="84">
        <f>9807.7304+295.394+2961.93458</f>
        <v>13065.058980000002</v>
      </c>
      <c r="H388" s="84">
        <f>9807.7304+1156.992+2961.93458</f>
        <v>13926.65698</v>
      </c>
    </row>
    <row r="389" spans="1:8" s="24" customFormat="1" ht="15.75">
      <c r="A389" s="60"/>
      <c r="B389" s="41" t="s">
        <v>360</v>
      </c>
      <c r="C389" s="62" t="s">
        <v>147</v>
      </c>
      <c r="D389" s="62" t="s">
        <v>40</v>
      </c>
      <c r="E389" s="63" t="s">
        <v>156</v>
      </c>
      <c r="F389" s="62" t="s">
        <v>18</v>
      </c>
      <c r="G389" s="84">
        <v>13050.96473</v>
      </c>
      <c r="H389" s="84">
        <v>10705.84904</v>
      </c>
    </row>
    <row r="390" spans="1:8" s="24" customFormat="1" ht="15.75">
      <c r="A390" s="60"/>
      <c r="B390" s="82" t="s">
        <v>298</v>
      </c>
      <c r="C390" s="62"/>
      <c r="D390" s="62"/>
      <c r="E390" s="63"/>
      <c r="F390" s="62"/>
      <c r="G390" s="154">
        <f>210+1500</f>
        <v>1710</v>
      </c>
      <c r="H390" s="154">
        <f>210+1500</f>
        <v>1710</v>
      </c>
    </row>
    <row r="391" spans="1:8" s="24" customFormat="1" ht="15" customHeight="1">
      <c r="A391" s="60"/>
      <c r="B391" s="61" t="s">
        <v>19</v>
      </c>
      <c r="C391" s="62" t="s">
        <v>147</v>
      </c>
      <c r="D391" s="62" t="s">
        <v>40</v>
      </c>
      <c r="E391" s="63" t="s">
        <v>156</v>
      </c>
      <c r="F391" s="62" t="s">
        <v>20</v>
      </c>
      <c r="G391" s="84">
        <v>0</v>
      </c>
      <c r="H391" s="84">
        <v>168.828</v>
      </c>
    </row>
    <row r="392" spans="1:8" s="22" customFormat="1" ht="15.75">
      <c r="A392" s="64"/>
      <c r="B392" s="61" t="s">
        <v>150</v>
      </c>
      <c r="C392" s="62" t="s">
        <v>147</v>
      </c>
      <c r="D392" s="62" t="s">
        <v>151</v>
      </c>
      <c r="E392" s="63"/>
      <c r="F392" s="62"/>
      <c r="G392" s="84">
        <f aca="true" t="shared" si="11" ref="G392:H395">G393</f>
        <v>921</v>
      </c>
      <c r="H392" s="84">
        <f t="shared" si="11"/>
        <v>921</v>
      </c>
    </row>
    <row r="393" spans="1:8" s="23" customFormat="1" ht="38.25" customHeight="1">
      <c r="A393" s="77"/>
      <c r="B393" s="67" t="s">
        <v>253</v>
      </c>
      <c r="C393" s="62" t="s">
        <v>147</v>
      </c>
      <c r="D393" s="62" t="s">
        <v>254</v>
      </c>
      <c r="E393" s="63"/>
      <c r="F393" s="62"/>
      <c r="G393" s="84">
        <f t="shared" si="11"/>
        <v>921</v>
      </c>
      <c r="H393" s="84">
        <f t="shared" si="11"/>
        <v>921</v>
      </c>
    </row>
    <row r="394" spans="1:8" s="26" customFormat="1" ht="30.75" customHeight="1">
      <c r="A394" s="77"/>
      <c r="B394" s="67" t="s">
        <v>213</v>
      </c>
      <c r="C394" s="62" t="s">
        <v>147</v>
      </c>
      <c r="D394" s="62" t="s">
        <v>254</v>
      </c>
      <c r="E394" s="63" t="s">
        <v>152</v>
      </c>
      <c r="F394" s="62"/>
      <c r="G394" s="84">
        <f t="shared" si="11"/>
        <v>921</v>
      </c>
      <c r="H394" s="84">
        <f t="shared" si="11"/>
        <v>921</v>
      </c>
    </row>
    <row r="395" spans="1:9" s="27" customFormat="1" ht="78.75">
      <c r="A395" s="60"/>
      <c r="B395" s="67" t="s">
        <v>153</v>
      </c>
      <c r="C395" s="62" t="s">
        <v>147</v>
      </c>
      <c r="D395" s="62" t="s">
        <v>254</v>
      </c>
      <c r="E395" s="63" t="s">
        <v>154</v>
      </c>
      <c r="F395" s="62"/>
      <c r="G395" s="84">
        <f t="shared" si="11"/>
        <v>921</v>
      </c>
      <c r="H395" s="84">
        <f t="shared" si="11"/>
        <v>921</v>
      </c>
      <c r="I395" s="167"/>
    </row>
    <row r="396" spans="1:9" s="27" customFormat="1" ht="15" customHeight="1">
      <c r="A396" s="60"/>
      <c r="B396" s="41" t="s">
        <v>360</v>
      </c>
      <c r="C396" s="62" t="s">
        <v>147</v>
      </c>
      <c r="D396" s="62" t="s">
        <v>254</v>
      </c>
      <c r="E396" s="63" t="s">
        <v>154</v>
      </c>
      <c r="F396" s="62" t="s">
        <v>18</v>
      </c>
      <c r="G396" s="84">
        <v>921</v>
      </c>
      <c r="H396" s="84">
        <v>921</v>
      </c>
      <c r="I396" s="167"/>
    </row>
    <row r="397" spans="1:8" s="27" customFormat="1" ht="15" customHeight="1">
      <c r="A397" s="160">
        <v>10</v>
      </c>
      <c r="B397" s="162" t="s">
        <v>371</v>
      </c>
      <c r="C397" s="62"/>
      <c r="D397" s="62"/>
      <c r="E397" s="63"/>
      <c r="F397" s="62"/>
      <c r="G397" s="163">
        <v>13100</v>
      </c>
      <c r="H397" s="163">
        <v>26700</v>
      </c>
    </row>
    <row r="398" spans="1:9" ht="15.75">
      <c r="A398" s="36"/>
      <c r="B398" s="179" t="s">
        <v>157</v>
      </c>
      <c r="C398" s="179"/>
      <c r="D398" s="179"/>
      <c r="E398" s="179"/>
      <c r="F398" s="179"/>
      <c r="G398" s="78">
        <f>G18+G28+G39+G64+G92+G227+G266+G311+G364+G397</f>
        <v>2519960.321</v>
      </c>
      <c r="H398" s="78">
        <f>H18+H28+H39+H64+H92+H227+H266+H311+H364+H397</f>
        <v>861497.7416700001</v>
      </c>
      <c r="I398" s="32" t="s">
        <v>376</v>
      </c>
    </row>
    <row r="400" spans="1:7" s="86" customFormat="1" ht="15.75">
      <c r="A400" s="85"/>
      <c r="B400" s="105"/>
      <c r="C400" s="99"/>
      <c r="D400" s="100"/>
      <c r="E400" s="101"/>
      <c r="F400" s="100"/>
      <c r="G400" s="102"/>
    </row>
    <row r="401" spans="1:8" s="86" customFormat="1" ht="15.75">
      <c r="A401" s="85"/>
      <c r="B401" s="106" t="s">
        <v>158</v>
      </c>
      <c r="C401" s="99"/>
      <c r="D401" s="99"/>
      <c r="E401" s="101"/>
      <c r="F401" s="99"/>
      <c r="G401" s="171"/>
      <c r="H401" s="170"/>
    </row>
    <row r="402" spans="1:7" s="86" customFormat="1" ht="15.75">
      <c r="A402" s="85"/>
      <c r="B402" s="106" t="s">
        <v>159</v>
      </c>
      <c r="C402" s="99"/>
      <c r="D402" s="99"/>
      <c r="E402" s="101"/>
      <c r="F402" s="99"/>
      <c r="G402" s="102">
        <v>194107</v>
      </c>
    </row>
    <row r="403" spans="1:7" s="86" customFormat="1" ht="15.75">
      <c r="A403" s="85"/>
      <c r="B403" s="106" t="s">
        <v>160</v>
      </c>
      <c r="C403" s="99"/>
      <c r="D403" s="99"/>
      <c r="E403" s="101"/>
      <c r="F403" s="99"/>
      <c r="G403" s="102">
        <f>G402-G401</f>
        <v>194107</v>
      </c>
    </row>
    <row r="404" spans="1:10" s="87" customFormat="1" ht="20.25">
      <c r="A404" s="88"/>
      <c r="B404" s="106" t="s">
        <v>161</v>
      </c>
      <c r="C404" s="100"/>
      <c r="D404" s="100"/>
      <c r="E404" s="103"/>
      <c r="F404" s="100"/>
      <c r="G404" s="102">
        <f>'[1]Приложение 3'!$C$102</f>
        <v>35526</v>
      </c>
      <c r="H404" s="180"/>
      <c r="I404" s="180"/>
      <c r="J404" s="180"/>
    </row>
    <row r="405" spans="1:7" s="87" customFormat="1" ht="20.25">
      <c r="A405" s="88"/>
      <c r="B405" s="106" t="s">
        <v>162</v>
      </c>
      <c r="C405" s="100"/>
      <c r="D405" s="100"/>
      <c r="E405" s="103"/>
      <c r="F405" s="100"/>
      <c r="G405" s="102"/>
    </row>
    <row r="406" spans="1:7" s="87" customFormat="1" ht="20.25">
      <c r="A406" s="88"/>
      <c r="B406" s="106" t="s">
        <v>163</v>
      </c>
      <c r="C406" s="100"/>
      <c r="D406" s="100"/>
      <c r="E406" s="103"/>
      <c r="F406" s="100"/>
      <c r="G406" s="102"/>
    </row>
    <row r="407" spans="1:7" s="87" customFormat="1" ht="18.75" customHeight="1">
      <c r="A407" s="88"/>
      <c r="B407" s="106" t="s">
        <v>164</v>
      </c>
      <c r="C407" s="100"/>
      <c r="D407" s="100"/>
      <c r="E407" s="103"/>
      <c r="F407" s="100"/>
      <c r="G407" s="102"/>
    </row>
    <row r="408" spans="1:8" s="86" customFormat="1" ht="15.75">
      <c r="A408" s="85"/>
      <c r="B408" s="106" t="s">
        <v>165</v>
      </c>
      <c r="C408" s="99"/>
      <c r="D408" s="99"/>
      <c r="E408" s="101"/>
      <c r="F408" s="99"/>
      <c r="G408" s="172">
        <f>G398-G397</f>
        <v>2506860.321</v>
      </c>
      <c r="H408" s="173">
        <f>H398-H397</f>
        <v>834797.7416700001</v>
      </c>
    </row>
    <row r="409" spans="1:7" s="86" customFormat="1" ht="15.75">
      <c r="A409" s="85"/>
      <c r="B409" s="106" t="s">
        <v>166</v>
      </c>
      <c r="C409" s="99"/>
      <c r="D409" s="99"/>
      <c r="E409" s="101"/>
      <c r="F409" s="99"/>
      <c r="G409" s="102"/>
    </row>
  </sheetData>
  <sheetProtection/>
  <autoFilter ref="A17:G398"/>
  <mergeCells count="9">
    <mergeCell ref="B2:G6"/>
    <mergeCell ref="A14:G14"/>
    <mergeCell ref="C16:F16"/>
    <mergeCell ref="B398:F398"/>
    <mergeCell ref="H404:J404"/>
    <mergeCell ref="A16:A17"/>
    <mergeCell ref="B16:B17"/>
    <mergeCell ref="G16:G17"/>
    <mergeCell ref="H16:H17"/>
  </mergeCells>
  <printOptions/>
  <pageMargins left="0.5905511811023623" right="0.1968503937007874" top="0.3937007874015748" bottom="0.31496062992125984" header="0.5511811023622047" footer="0.2755905511811024"/>
  <pageSetup fitToHeight="0" horizontalDpi="600" verticalDpi="600" orientation="portrait" paperSize="9" scale="45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J301"/>
  <sheetViews>
    <sheetView tabSelected="1" zoomScale="110" zoomScaleNormal="110" zoomScalePageLayoutView="0" workbookViewId="0" topLeftCell="A288">
      <selection activeCell="A1" sqref="A1:I301"/>
    </sheetView>
  </sheetViews>
  <sheetFormatPr defaultColWidth="4.25390625" defaultRowHeight="12.75"/>
  <cols>
    <col min="1" max="1" width="6.25390625" style="107" bestFit="1" customWidth="1"/>
    <col min="2" max="2" width="92.75390625" style="108" customWidth="1"/>
    <col min="3" max="3" width="6.625" style="109" customWidth="1"/>
    <col min="4" max="4" width="10.375" style="109" customWidth="1"/>
    <col min="5" max="5" width="19.875" style="109" customWidth="1"/>
    <col min="6" max="6" width="9.25390625" style="109" customWidth="1"/>
    <col min="7" max="7" width="21.625" style="110" customWidth="1"/>
    <col min="8" max="8" width="21.75390625" style="110" customWidth="1"/>
    <col min="9" max="9" width="6.75390625" style="7" customWidth="1"/>
    <col min="10" max="16384" width="4.25390625" style="7" customWidth="1"/>
  </cols>
  <sheetData>
    <row r="1" ht="10.5" customHeight="1"/>
    <row r="2" spans="2:8" ht="19.5" customHeight="1">
      <c r="B2" s="183"/>
      <c r="C2" s="183"/>
      <c r="D2" s="183"/>
      <c r="E2" s="183"/>
      <c r="F2" s="183"/>
      <c r="G2" s="183"/>
      <c r="H2" s="157"/>
    </row>
    <row r="3" spans="2:8" ht="30" customHeight="1">
      <c r="B3" s="183"/>
      <c r="C3" s="183"/>
      <c r="D3" s="183"/>
      <c r="E3" s="183"/>
      <c r="F3" s="183"/>
      <c r="G3" s="183"/>
      <c r="H3" s="157"/>
    </row>
    <row r="4" spans="2:8" ht="117.75" customHeight="1">
      <c r="B4" s="183"/>
      <c r="C4" s="183"/>
      <c r="D4" s="183"/>
      <c r="E4" s="183"/>
      <c r="F4" s="183"/>
      <c r="G4" s="183"/>
      <c r="H4" s="157"/>
    </row>
    <row r="5" ht="10.5" customHeight="1"/>
    <row r="6" ht="15.75" hidden="1"/>
    <row r="7" ht="6" customHeight="1"/>
    <row r="8" spans="1:6" ht="15" customHeight="1">
      <c r="A8" s="108"/>
      <c r="C8" s="111"/>
      <c r="D8" s="111"/>
      <c r="E8" s="111"/>
      <c r="F8" s="111"/>
    </row>
    <row r="9" spans="1:6" ht="15" customHeight="1">
      <c r="A9" s="108"/>
      <c r="C9" s="111"/>
      <c r="D9" s="111"/>
      <c r="E9" s="111"/>
      <c r="F9" s="111"/>
    </row>
    <row r="10" spans="1:6" ht="15" customHeight="1">
      <c r="A10" s="108"/>
      <c r="C10" s="111"/>
      <c r="D10" s="111"/>
      <c r="E10" s="111"/>
      <c r="F10" s="111"/>
    </row>
    <row r="11" spans="1:6" ht="15" customHeight="1">
      <c r="A11" s="108"/>
      <c r="C11" s="111"/>
      <c r="D11" s="111"/>
      <c r="E11" s="111"/>
      <c r="F11" s="111"/>
    </row>
    <row r="12" spans="1:6" ht="15.75">
      <c r="A12" s="108"/>
      <c r="C12" s="111"/>
      <c r="D12" s="111"/>
      <c r="E12" s="111"/>
      <c r="F12" s="111"/>
    </row>
    <row r="13" spans="1:8" s="1" customFormat="1" ht="33" customHeight="1">
      <c r="A13" s="182" t="s">
        <v>363</v>
      </c>
      <c r="B13" s="182"/>
      <c r="C13" s="182"/>
      <c r="D13" s="182"/>
      <c r="E13" s="182"/>
      <c r="F13" s="182"/>
      <c r="G13" s="182"/>
      <c r="H13" s="156"/>
    </row>
    <row r="14" spans="1:8" ht="15.75">
      <c r="A14" s="112"/>
      <c r="B14" s="113"/>
      <c r="C14" s="114"/>
      <c r="D14" s="114"/>
      <c r="E14" s="114"/>
      <c r="F14" s="114"/>
      <c r="G14" s="115"/>
      <c r="H14" s="115" t="s">
        <v>306</v>
      </c>
    </row>
    <row r="15" spans="1:8" s="2" customFormat="1" ht="74.25" customHeight="1">
      <c r="A15" s="116" t="s">
        <v>0</v>
      </c>
      <c r="B15" s="117" t="s">
        <v>167</v>
      </c>
      <c r="C15" s="118" t="s">
        <v>168</v>
      </c>
      <c r="D15" s="117" t="s">
        <v>169</v>
      </c>
      <c r="E15" s="117" t="s">
        <v>4</v>
      </c>
      <c r="F15" s="119" t="s">
        <v>170</v>
      </c>
      <c r="G15" s="155" t="s">
        <v>356</v>
      </c>
      <c r="H15" s="155" t="s">
        <v>357</v>
      </c>
    </row>
    <row r="16" spans="1:8" s="3" customFormat="1" ht="19.5" customHeight="1">
      <c r="A16" s="120">
        <v>1</v>
      </c>
      <c r="B16" s="121" t="s">
        <v>171</v>
      </c>
      <c r="C16" s="120" t="s">
        <v>172</v>
      </c>
      <c r="D16" s="121">
        <v>4</v>
      </c>
      <c r="E16" s="121">
        <v>5</v>
      </c>
      <c r="F16" s="121">
        <v>6</v>
      </c>
      <c r="G16" s="122">
        <v>7</v>
      </c>
      <c r="H16" s="158">
        <v>8</v>
      </c>
    </row>
    <row r="17" spans="1:8" s="4" customFormat="1" ht="15.75">
      <c r="A17" s="123">
        <v>1</v>
      </c>
      <c r="B17" s="124" t="s">
        <v>7</v>
      </c>
      <c r="C17" s="125" t="s">
        <v>8</v>
      </c>
      <c r="D17" s="125"/>
      <c r="E17" s="125"/>
      <c r="F17" s="125"/>
      <c r="G17" s="126">
        <f>G18+G26+G40+G52+G56</f>
        <v>205374.37452999997</v>
      </c>
      <c r="H17" s="126">
        <f>H18+H26+H40+H52+H56</f>
        <v>207162.84562000004</v>
      </c>
    </row>
    <row r="18" spans="1:8" ht="31.5">
      <c r="A18" s="127"/>
      <c r="B18" s="128" t="s">
        <v>13</v>
      </c>
      <c r="C18" s="129" t="s">
        <v>8</v>
      </c>
      <c r="D18" s="129" t="s">
        <v>151</v>
      </c>
      <c r="E18" s="129"/>
      <c r="F18" s="129"/>
      <c r="G18" s="130">
        <f>G19</f>
        <v>26867.66694</v>
      </c>
      <c r="H18" s="130">
        <f>H19</f>
        <v>27087.1316</v>
      </c>
    </row>
    <row r="19" spans="1:8" ht="15.75">
      <c r="A19" s="127"/>
      <c r="B19" s="128" t="s">
        <v>9</v>
      </c>
      <c r="C19" s="129" t="s">
        <v>8</v>
      </c>
      <c r="D19" s="129" t="s">
        <v>151</v>
      </c>
      <c r="E19" s="131" t="s">
        <v>10</v>
      </c>
      <c r="F19" s="129"/>
      <c r="G19" s="130">
        <f>G20+G24</f>
        <v>26867.66694</v>
      </c>
      <c r="H19" s="130">
        <f>H20+H24</f>
        <v>27087.1316</v>
      </c>
    </row>
    <row r="20" spans="1:8" ht="31.5" customHeight="1">
      <c r="A20" s="127"/>
      <c r="B20" s="128" t="s">
        <v>16</v>
      </c>
      <c r="C20" s="129" t="s">
        <v>8</v>
      </c>
      <c r="D20" s="129" t="s">
        <v>151</v>
      </c>
      <c r="E20" s="129" t="s">
        <v>17</v>
      </c>
      <c r="F20" s="129"/>
      <c r="G20" s="130">
        <f>SUM(G21:G23)</f>
        <v>20480.44874</v>
      </c>
      <c r="H20" s="130">
        <f>SUM(H21:H23)</f>
        <v>20689.9918</v>
      </c>
    </row>
    <row r="21" spans="1:8" ht="47.25">
      <c r="A21" s="127"/>
      <c r="B21" s="128" t="s">
        <v>11</v>
      </c>
      <c r="C21" s="129" t="s">
        <v>8</v>
      </c>
      <c r="D21" s="129" t="s">
        <v>151</v>
      </c>
      <c r="E21" s="129" t="s">
        <v>17</v>
      </c>
      <c r="F21" s="129" t="s">
        <v>12</v>
      </c>
      <c r="G21" s="130">
        <f>'прил 4'!G23</f>
        <v>15846.39244</v>
      </c>
      <c r="H21" s="130">
        <f>'прил 4'!H23</f>
        <v>15871.37324</v>
      </c>
    </row>
    <row r="22" spans="1:8" ht="15.75">
      <c r="A22" s="127"/>
      <c r="B22" s="41" t="s">
        <v>360</v>
      </c>
      <c r="C22" s="129" t="s">
        <v>8</v>
      </c>
      <c r="D22" s="129" t="s">
        <v>151</v>
      </c>
      <c r="E22" s="129" t="s">
        <v>17</v>
      </c>
      <c r="F22" s="129" t="s">
        <v>18</v>
      </c>
      <c r="G22" s="130">
        <f>'прил 4'!G24</f>
        <v>4614.0563</v>
      </c>
      <c r="H22" s="130">
        <f>'прил 4'!H24</f>
        <v>4798.61856</v>
      </c>
    </row>
    <row r="23" spans="1:8" ht="15.75">
      <c r="A23" s="127"/>
      <c r="B23" s="128" t="s">
        <v>19</v>
      </c>
      <c r="C23" s="129" t="s">
        <v>8</v>
      </c>
      <c r="D23" s="129" t="s">
        <v>151</v>
      </c>
      <c r="E23" s="129" t="s">
        <v>17</v>
      </c>
      <c r="F23" s="129" t="s">
        <v>20</v>
      </c>
      <c r="G23" s="130">
        <f>'прил 4'!G25</f>
        <v>20</v>
      </c>
      <c r="H23" s="130">
        <f>'прил 4'!H25</f>
        <v>20</v>
      </c>
    </row>
    <row r="24" spans="1:8" ht="15" customHeight="1">
      <c r="A24" s="127"/>
      <c r="B24" s="128" t="s">
        <v>174</v>
      </c>
      <c r="C24" s="129" t="s">
        <v>8</v>
      </c>
      <c r="D24" s="129" t="s">
        <v>151</v>
      </c>
      <c r="E24" s="131" t="s">
        <v>22</v>
      </c>
      <c r="F24" s="129"/>
      <c r="G24" s="130">
        <f>G25</f>
        <v>6387.2182</v>
      </c>
      <c r="H24" s="130">
        <f>H25</f>
        <v>6397.1398</v>
      </c>
    </row>
    <row r="25" spans="1:8" ht="47.25">
      <c r="A25" s="127"/>
      <c r="B25" s="128" t="s">
        <v>11</v>
      </c>
      <c r="C25" s="129" t="s">
        <v>8</v>
      </c>
      <c r="D25" s="129" t="s">
        <v>151</v>
      </c>
      <c r="E25" s="131" t="s">
        <v>22</v>
      </c>
      <c r="F25" s="129" t="s">
        <v>12</v>
      </c>
      <c r="G25" s="130">
        <f>'прил 4'!G27</f>
        <v>6387.2182</v>
      </c>
      <c r="H25" s="130">
        <f>'прил 4'!H27</f>
        <v>6397.1398</v>
      </c>
    </row>
    <row r="26" spans="1:8" ht="33" customHeight="1">
      <c r="A26" s="127"/>
      <c r="B26" s="128" t="s">
        <v>31</v>
      </c>
      <c r="C26" s="129" t="s">
        <v>8</v>
      </c>
      <c r="D26" s="129" t="s">
        <v>63</v>
      </c>
      <c r="E26" s="129"/>
      <c r="F26" s="129"/>
      <c r="G26" s="130">
        <f>G30+G27</f>
        <v>69644.56972999999</v>
      </c>
      <c r="H26" s="130">
        <f>H30+H27</f>
        <v>72158.00165</v>
      </c>
    </row>
    <row r="27" spans="1:8" ht="33" customHeight="1">
      <c r="A27" s="127"/>
      <c r="B27" s="41" t="s">
        <v>348</v>
      </c>
      <c r="C27" s="129" t="s">
        <v>8</v>
      </c>
      <c r="D27" s="129" t="s">
        <v>63</v>
      </c>
      <c r="E27" s="153" t="s">
        <v>350</v>
      </c>
      <c r="F27" s="129"/>
      <c r="G27" s="130">
        <f>G28</f>
        <v>110</v>
      </c>
      <c r="H27" s="130">
        <f>H28</f>
        <v>110</v>
      </c>
    </row>
    <row r="28" spans="1:8" ht="93.75" customHeight="1">
      <c r="A28" s="127"/>
      <c r="B28" s="49" t="s">
        <v>365</v>
      </c>
      <c r="C28" s="129" t="s">
        <v>8</v>
      </c>
      <c r="D28" s="129" t="s">
        <v>63</v>
      </c>
      <c r="E28" s="153" t="s">
        <v>351</v>
      </c>
      <c r="F28" s="148"/>
      <c r="G28" s="130">
        <f>G29</f>
        <v>110</v>
      </c>
      <c r="H28" s="130">
        <f>H29</f>
        <v>110</v>
      </c>
    </row>
    <row r="29" spans="1:8" ht="33" customHeight="1">
      <c r="A29" s="127"/>
      <c r="B29" s="49" t="s">
        <v>360</v>
      </c>
      <c r="C29" s="129" t="s">
        <v>8</v>
      </c>
      <c r="D29" s="129" t="s">
        <v>63</v>
      </c>
      <c r="E29" s="153" t="s">
        <v>351</v>
      </c>
      <c r="F29" s="148" t="s">
        <v>18</v>
      </c>
      <c r="G29" s="130">
        <f>'прил 4'!G44+'прил 4'!G232+'прил 4'!G271+'прил 4'!G316+'прил 4'!G369</f>
        <v>110</v>
      </c>
      <c r="H29" s="130">
        <f>'прил 4'!H44+'прил 4'!H232+'прил 4'!H271+'прил 4'!H316+'прил 4'!H369</f>
        <v>110</v>
      </c>
    </row>
    <row r="30" spans="1:8" ht="15.75">
      <c r="A30" s="127"/>
      <c r="B30" s="128" t="s">
        <v>9</v>
      </c>
      <c r="C30" s="129" t="s">
        <v>8</v>
      </c>
      <c r="D30" s="129" t="s">
        <v>63</v>
      </c>
      <c r="E30" s="131" t="s">
        <v>10</v>
      </c>
      <c r="F30" s="129"/>
      <c r="G30" s="130">
        <f>G31+G35+G38</f>
        <v>69534.56972999999</v>
      </c>
      <c r="H30" s="130">
        <f>H31+H35+H38</f>
        <v>72048.00165</v>
      </c>
    </row>
    <row r="31" spans="1:8" ht="32.25" customHeight="1">
      <c r="A31" s="127"/>
      <c r="B31" s="128" t="s">
        <v>16</v>
      </c>
      <c r="C31" s="129" t="s">
        <v>8</v>
      </c>
      <c r="D31" s="129" t="s">
        <v>63</v>
      </c>
      <c r="E31" s="131" t="s">
        <v>17</v>
      </c>
      <c r="F31" s="129"/>
      <c r="G31" s="130">
        <f>SUM(G32:G34)</f>
        <v>65265.77495</v>
      </c>
      <c r="H31" s="130">
        <f>SUM(H32:H34)</f>
        <v>67627.93787000001</v>
      </c>
    </row>
    <row r="32" spans="1:8" ht="47.25">
      <c r="A32" s="127"/>
      <c r="B32" s="128" t="s">
        <v>11</v>
      </c>
      <c r="C32" s="129" t="s">
        <v>8</v>
      </c>
      <c r="D32" s="129" t="s">
        <v>63</v>
      </c>
      <c r="E32" s="131" t="s">
        <v>17</v>
      </c>
      <c r="F32" s="129" t="s">
        <v>12</v>
      </c>
      <c r="G32" s="130">
        <f>'прил 4'!G47+'прил 4'!G235+'прил 4'!G274+'прил 4'!G319+'прил 4'!G372</f>
        <v>61031.82308</v>
      </c>
      <c r="H32" s="130">
        <f>'прил 4'!H47+'прил 4'!H235+'прил 4'!H274+'прил 4'!H319+'прил 4'!H372</f>
        <v>63367.220440000005</v>
      </c>
    </row>
    <row r="33" spans="1:8" ht="15.75">
      <c r="A33" s="127"/>
      <c r="B33" s="41" t="s">
        <v>360</v>
      </c>
      <c r="C33" s="129" t="s">
        <v>8</v>
      </c>
      <c r="D33" s="129" t="s">
        <v>63</v>
      </c>
      <c r="E33" s="131" t="s">
        <v>17</v>
      </c>
      <c r="F33" s="129" t="s">
        <v>18</v>
      </c>
      <c r="G33" s="130">
        <f>'прил 4'!G48+'прил 4'!G237+'прил 4'!G276+'прил 4'!G320+'прил 4'!G373</f>
        <v>4208.95187</v>
      </c>
      <c r="H33" s="130">
        <f>'прил 4'!H48+'прил 4'!H237+'прил 4'!H276+'прил 4'!H320+'прил 4'!H373</f>
        <v>4235.71743</v>
      </c>
    </row>
    <row r="34" spans="1:8" ht="15.75">
      <c r="A34" s="127"/>
      <c r="B34" s="128" t="s">
        <v>19</v>
      </c>
      <c r="C34" s="129" t="s">
        <v>8</v>
      </c>
      <c r="D34" s="129" t="s">
        <v>63</v>
      </c>
      <c r="E34" s="131" t="s">
        <v>17</v>
      </c>
      <c r="F34" s="129" t="s">
        <v>20</v>
      </c>
      <c r="G34" s="130">
        <f>'прил 4'!G239+'прил 4'!G321</f>
        <v>25</v>
      </c>
      <c r="H34" s="130">
        <f>'прил 4'!H239+'прил 4'!H321</f>
        <v>25</v>
      </c>
    </row>
    <row r="35" spans="1:8" ht="17.25" customHeight="1">
      <c r="A35" s="127"/>
      <c r="B35" s="128" t="s">
        <v>33</v>
      </c>
      <c r="C35" s="129" t="s">
        <v>8</v>
      </c>
      <c r="D35" s="129" t="s">
        <v>63</v>
      </c>
      <c r="E35" s="131" t="s">
        <v>34</v>
      </c>
      <c r="F35" s="129"/>
      <c r="G35" s="130">
        <f>G36+G37</f>
        <v>4093.03078</v>
      </c>
      <c r="H35" s="130">
        <f>H36+H37</f>
        <v>4244.299779999999</v>
      </c>
    </row>
    <row r="36" spans="1:8" ht="47.25">
      <c r="A36" s="127"/>
      <c r="B36" s="128" t="s">
        <v>11</v>
      </c>
      <c r="C36" s="129" t="s">
        <v>8</v>
      </c>
      <c r="D36" s="129" t="s">
        <v>63</v>
      </c>
      <c r="E36" s="131" t="s">
        <v>34</v>
      </c>
      <c r="F36" s="129" t="s">
        <v>12</v>
      </c>
      <c r="G36" s="130">
        <f>'прил 4'!G50</f>
        <v>4035.58878</v>
      </c>
      <c r="H36" s="130">
        <f>'прил 4'!H50</f>
        <v>4186.500779999999</v>
      </c>
    </row>
    <row r="37" spans="1:8" ht="15.75">
      <c r="A37" s="127"/>
      <c r="B37" s="41" t="s">
        <v>360</v>
      </c>
      <c r="C37" s="129" t="s">
        <v>8</v>
      </c>
      <c r="D37" s="129" t="s">
        <v>63</v>
      </c>
      <c r="E37" s="131" t="s">
        <v>34</v>
      </c>
      <c r="F37" s="129" t="s">
        <v>18</v>
      </c>
      <c r="G37" s="130">
        <f>'прил 4'!G51</f>
        <v>57.442</v>
      </c>
      <c r="H37" s="130">
        <f>'прил 4'!H51</f>
        <v>57.799</v>
      </c>
    </row>
    <row r="38" spans="1:8" ht="15.75">
      <c r="A38" s="127"/>
      <c r="B38" s="128" t="s">
        <v>343</v>
      </c>
      <c r="C38" s="129" t="s">
        <v>8</v>
      </c>
      <c r="D38" s="129" t="s">
        <v>63</v>
      </c>
      <c r="E38" s="131" t="s">
        <v>315</v>
      </c>
      <c r="F38" s="129"/>
      <c r="G38" s="130">
        <f>G39</f>
        <v>175.764</v>
      </c>
      <c r="H38" s="130">
        <f>H39</f>
        <v>175.764</v>
      </c>
    </row>
    <row r="39" spans="1:8" ht="15.75">
      <c r="A39" s="127"/>
      <c r="B39" s="128" t="s">
        <v>19</v>
      </c>
      <c r="C39" s="129" t="s">
        <v>8</v>
      </c>
      <c r="D39" s="129" t="s">
        <v>63</v>
      </c>
      <c r="E39" s="131" t="s">
        <v>315</v>
      </c>
      <c r="F39" s="129" t="s">
        <v>20</v>
      </c>
      <c r="G39" s="130">
        <f>'прил 4'!G53</f>
        <v>175.764</v>
      </c>
      <c r="H39" s="130">
        <f>'прил 4'!H53</f>
        <v>175.764</v>
      </c>
    </row>
    <row r="40" spans="1:8" ht="31.5">
      <c r="A40" s="127"/>
      <c r="B40" s="128" t="s">
        <v>25</v>
      </c>
      <c r="C40" s="129" t="s">
        <v>8</v>
      </c>
      <c r="D40" s="129" t="s">
        <v>175</v>
      </c>
      <c r="E40" s="129"/>
      <c r="F40" s="129"/>
      <c r="G40" s="130">
        <f>G44+G41</f>
        <v>44432.55894999999</v>
      </c>
      <c r="H40" s="130">
        <f>H44+H41</f>
        <v>44977.008149999994</v>
      </c>
    </row>
    <row r="41" spans="1:8" ht="31.5">
      <c r="A41" s="127"/>
      <c r="B41" s="41" t="s">
        <v>348</v>
      </c>
      <c r="C41" s="129" t="s">
        <v>8</v>
      </c>
      <c r="D41" s="129" t="s">
        <v>175</v>
      </c>
      <c r="E41" s="153" t="s">
        <v>350</v>
      </c>
      <c r="F41" s="148"/>
      <c r="G41" s="130">
        <f>G42</f>
        <v>30</v>
      </c>
      <c r="H41" s="130">
        <f>H42</f>
        <v>30</v>
      </c>
    </row>
    <row r="42" spans="1:8" ht="91.5" customHeight="1">
      <c r="A42" s="127"/>
      <c r="B42" s="49" t="s">
        <v>366</v>
      </c>
      <c r="C42" s="129" t="s">
        <v>8</v>
      </c>
      <c r="D42" s="129" t="s">
        <v>175</v>
      </c>
      <c r="E42" s="153" t="s">
        <v>351</v>
      </c>
      <c r="F42" s="148"/>
      <c r="G42" s="130">
        <f>G43</f>
        <v>30</v>
      </c>
      <c r="H42" s="130">
        <f>H43</f>
        <v>30</v>
      </c>
    </row>
    <row r="43" spans="1:8" ht="15.75">
      <c r="A43" s="127"/>
      <c r="B43" s="49" t="s">
        <v>360</v>
      </c>
      <c r="C43" s="129" t="s">
        <v>8</v>
      </c>
      <c r="D43" s="129" t="s">
        <v>175</v>
      </c>
      <c r="E43" s="153" t="s">
        <v>351</v>
      </c>
      <c r="F43" s="148" t="s">
        <v>18</v>
      </c>
      <c r="G43" s="130">
        <f>'прил 4'!G69</f>
        <v>30</v>
      </c>
      <c r="H43" s="130">
        <f>'прил 4'!H69</f>
        <v>30</v>
      </c>
    </row>
    <row r="44" spans="1:8" ht="15.75">
      <c r="A44" s="127"/>
      <c r="B44" s="128" t="s">
        <v>9</v>
      </c>
      <c r="C44" s="129" t="s">
        <v>8</v>
      </c>
      <c r="D44" s="129" t="s">
        <v>175</v>
      </c>
      <c r="E44" s="131" t="s">
        <v>10</v>
      </c>
      <c r="F44" s="129"/>
      <c r="G44" s="130">
        <f>G45+G49</f>
        <v>44402.55894999999</v>
      </c>
      <c r="H44" s="130">
        <f>H45+H49</f>
        <v>44947.008149999994</v>
      </c>
    </row>
    <row r="45" spans="1:8" ht="47.25">
      <c r="A45" s="127"/>
      <c r="B45" s="128" t="s">
        <v>16</v>
      </c>
      <c r="C45" s="129" t="s">
        <v>8</v>
      </c>
      <c r="D45" s="129" t="s">
        <v>175</v>
      </c>
      <c r="E45" s="131" t="s">
        <v>17</v>
      </c>
      <c r="F45" s="129"/>
      <c r="G45" s="130">
        <f>G46+G47+G48</f>
        <v>37874.917259999995</v>
      </c>
      <c r="H45" s="130">
        <f>H46+H47+H48</f>
        <v>38279.361659999995</v>
      </c>
    </row>
    <row r="46" spans="1:8" ht="47.25">
      <c r="A46" s="127"/>
      <c r="B46" s="128" t="s">
        <v>11</v>
      </c>
      <c r="C46" s="129" t="s">
        <v>8</v>
      </c>
      <c r="D46" s="129" t="s">
        <v>175</v>
      </c>
      <c r="E46" s="131" t="s">
        <v>17</v>
      </c>
      <c r="F46" s="129" t="s">
        <v>12</v>
      </c>
      <c r="G46" s="130">
        <f>'прил 4'!G33+'прил 4'!G72</f>
        <v>32840.71834</v>
      </c>
      <c r="H46" s="130">
        <f>'прил 4'!H33+'прил 4'!H72</f>
        <v>32940.71834</v>
      </c>
    </row>
    <row r="47" spans="1:8" ht="15.75">
      <c r="A47" s="127"/>
      <c r="B47" s="41" t="s">
        <v>360</v>
      </c>
      <c r="C47" s="129" t="s">
        <v>8</v>
      </c>
      <c r="D47" s="129" t="s">
        <v>175</v>
      </c>
      <c r="E47" s="131" t="s">
        <v>17</v>
      </c>
      <c r="F47" s="129" t="s">
        <v>18</v>
      </c>
      <c r="G47" s="130">
        <f>'прил 4'!G34+'прил 4'!G73</f>
        <v>4978.95892</v>
      </c>
      <c r="H47" s="130">
        <f>'прил 4'!H34+'прил 4'!H73</f>
        <v>5283.40332</v>
      </c>
    </row>
    <row r="48" spans="1:8" ht="15.75">
      <c r="A48" s="127"/>
      <c r="B48" s="128" t="s">
        <v>19</v>
      </c>
      <c r="C48" s="129" t="s">
        <v>8</v>
      </c>
      <c r="D48" s="129" t="s">
        <v>175</v>
      </c>
      <c r="E48" s="131" t="s">
        <v>17</v>
      </c>
      <c r="F48" s="129" t="s">
        <v>20</v>
      </c>
      <c r="G48" s="130">
        <f>'прил 4'!G35</f>
        <v>55.24</v>
      </c>
      <c r="H48" s="130">
        <f>'прил 4'!H35</f>
        <v>55.24</v>
      </c>
    </row>
    <row r="49" spans="1:8" ht="31.5">
      <c r="A49" s="127"/>
      <c r="B49" s="128" t="s">
        <v>27</v>
      </c>
      <c r="C49" s="129" t="s">
        <v>8</v>
      </c>
      <c r="D49" s="129" t="s">
        <v>175</v>
      </c>
      <c r="E49" s="131" t="s">
        <v>28</v>
      </c>
      <c r="F49" s="129"/>
      <c r="G49" s="130">
        <f>G50+G51</f>
        <v>6527.64169</v>
      </c>
      <c r="H49" s="130">
        <f>H50+H51</f>
        <v>6667.64649</v>
      </c>
    </row>
    <row r="50" spans="1:8" ht="47.25">
      <c r="A50" s="127"/>
      <c r="B50" s="128" t="s">
        <v>11</v>
      </c>
      <c r="C50" s="129" t="s">
        <v>8</v>
      </c>
      <c r="D50" s="129" t="s">
        <v>175</v>
      </c>
      <c r="E50" s="131" t="s">
        <v>28</v>
      </c>
      <c r="F50" s="129" t="s">
        <v>12</v>
      </c>
      <c r="G50" s="130">
        <f>'прил 4'!G37</f>
        <v>6474.4159</v>
      </c>
      <c r="H50" s="130">
        <f>'прил 4'!H37</f>
        <v>6614.4159</v>
      </c>
    </row>
    <row r="51" spans="1:8" ht="15.75">
      <c r="A51" s="127"/>
      <c r="B51" s="41" t="s">
        <v>360</v>
      </c>
      <c r="C51" s="129" t="s">
        <v>8</v>
      </c>
      <c r="D51" s="129" t="s">
        <v>175</v>
      </c>
      <c r="E51" s="131" t="s">
        <v>28</v>
      </c>
      <c r="F51" s="129" t="s">
        <v>18</v>
      </c>
      <c r="G51" s="130">
        <f>'прил 4'!G38</f>
        <v>53.22579</v>
      </c>
      <c r="H51" s="130">
        <f>'прил 4'!H38</f>
        <v>53.23059</v>
      </c>
    </row>
    <row r="52" spans="1:8" ht="15.75">
      <c r="A52" s="127"/>
      <c r="B52" s="128" t="s">
        <v>35</v>
      </c>
      <c r="C52" s="129" t="s">
        <v>8</v>
      </c>
      <c r="D52" s="129" t="s">
        <v>139</v>
      </c>
      <c r="E52" s="129"/>
      <c r="F52" s="129"/>
      <c r="G52" s="130">
        <f>G53</f>
        <v>400</v>
      </c>
      <c r="H52" s="130">
        <f>H53</f>
        <v>400</v>
      </c>
    </row>
    <row r="53" spans="1:8" ht="15.75">
      <c r="A53" s="127"/>
      <c r="B53" s="133" t="s">
        <v>9</v>
      </c>
      <c r="C53" s="129" t="s">
        <v>8</v>
      </c>
      <c r="D53" s="129" t="s">
        <v>139</v>
      </c>
      <c r="E53" s="131" t="s">
        <v>10</v>
      </c>
      <c r="F53" s="129"/>
      <c r="G53" s="130">
        <f>G55</f>
        <v>400</v>
      </c>
      <c r="H53" s="130">
        <f>H55</f>
        <v>400</v>
      </c>
    </row>
    <row r="54" spans="1:8" ht="15.75">
      <c r="A54" s="127"/>
      <c r="B54" s="128" t="s">
        <v>37</v>
      </c>
      <c r="C54" s="129" t="s">
        <v>8</v>
      </c>
      <c r="D54" s="129" t="s">
        <v>139</v>
      </c>
      <c r="E54" s="131" t="s">
        <v>38</v>
      </c>
      <c r="F54" s="134"/>
      <c r="G54" s="130">
        <f>G55</f>
        <v>400</v>
      </c>
      <c r="H54" s="130">
        <f>H55</f>
        <v>400</v>
      </c>
    </row>
    <row r="55" spans="1:8" ht="15.75">
      <c r="A55" s="127"/>
      <c r="B55" s="128" t="s">
        <v>19</v>
      </c>
      <c r="C55" s="129" t="s">
        <v>8</v>
      </c>
      <c r="D55" s="129" t="s">
        <v>139</v>
      </c>
      <c r="E55" s="131" t="s">
        <v>38</v>
      </c>
      <c r="F55" s="134" t="s">
        <v>20</v>
      </c>
      <c r="G55" s="130">
        <f>'прил 4'!G57</f>
        <v>400</v>
      </c>
      <c r="H55" s="130">
        <f>'прил 4'!H57</f>
        <v>400</v>
      </c>
    </row>
    <row r="56" spans="1:8" ht="15.75">
      <c r="A56" s="127"/>
      <c r="B56" s="128" t="s">
        <v>39</v>
      </c>
      <c r="C56" s="129" t="s">
        <v>8</v>
      </c>
      <c r="D56" s="129" t="s">
        <v>176</v>
      </c>
      <c r="E56" s="129"/>
      <c r="F56" s="129"/>
      <c r="G56" s="130">
        <f>G57+G72+G82+G93+G97+G79</f>
        <v>64029.57891</v>
      </c>
      <c r="H56" s="130">
        <f>H57+H72+H82+H93+H97+H79</f>
        <v>62540.70422</v>
      </c>
    </row>
    <row r="57" spans="1:8" ht="31.5">
      <c r="A57" s="127"/>
      <c r="B57" s="41" t="s">
        <v>255</v>
      </c>
      <c r="C57" s="129" t="s">
        <v>8</v>
      </c>
      <c r="D57" s="129" t="s">
        <v>176</v>
      </c>
      <c r="E57" s="129" t="s">
        <v>109</v>
      </c>
      <c r="F57" s="129"/>
      <c r="G57" s="130">
        <f>G58+G60+G64+G66+G68+G70+G62</f>
        <v>3700</v>
      </c>
      <c r="H57" s="130">
        <f>H58+H60+H64+H66+H68+H70+H62</f>
        <v>3700</v>
      </c>
    </row>
    <row r="58" spans="1:8" ht="63">
      <c r="A58" s="127"/>
      <c r="B58" s="52" t="s">
        <v>230</v>
      </c>
      <c r="C58" s="129" t="s">
        <v>8</v>
      </c>
      <c r="D58" s="129" t="s">
        <v>176</v>
      </c>
      <c r="E58" s="129" t="s">
        <v>111</v>
      </c>
      <c r="F58" s="129"/>
      <c r="G58" s="130">
        <f>G59</f>
        <v>500</v>
      </c>
      <c r="H58" s="130">
        <f>H59</f>
        <v>500</v>
      </c>
    </row>
    <row r="59" spans="1:9" ht="15.75">
      <c r="A59" s="127"/>
      <c r="B59" s="41" t="s">
        <v>360</v>
      </c>
      <c r="C59" s="129" t="s">
        <v>8</v>
      </c>
      <c r="D59" s="129" t="s">
        <v>176</v>
      </c>
      <c r="E59" s="129" t="s">
        <v>111</v>
      </c>
      <c r="F59" s="129" t="s">
        <v>18</v>
      </c>
      <c r="G59" s="130">
        <f>'прил 4'!G243</f>
        <v>500</v>
      </c>
      <c r="H59" s="130">
        <f>'прил 4'!H243</f>
        <v>500</v>
      </c>
      <c r="I59" s="5"/>
    </row>
    <row r="60" spans="1:8" ht="78.75">
      <c r="A60" s="127"/>
      <c r="B60" s="135" t="s">
        <v>112</v>
      </c>
      <c r="C60" s="129" t="s">
        <v>8</v>
      </c>
      <c r="D60" s="129" t="s">
        <v>176</v>
      </c>
      <c r="E60" s="129" t="s">
        <v>113</v>
      </c>
      <c r="F60" s="129"/>
      <c r="G60" s="130">
        <f>G61</f>
        <v>500</v>
      </c>
      <c r="H60" s="130">
        <f>H61</f>
        <v>500</v>
      </c>
    </row>
    <row r="61" spans="1:8" ht="15.75">
      <c r="A61" s="127"/>
      <c r="B61" s="41" t="s">
        <v>360</v>
      </c>
      <c r="C61" s="129" t="s">
        <v>8</v>
      </c>
      <c r="D61" s="129" t="s">
        <v>176</v>
      </c>
      <c r="E61" s="129" t="s">
        <v>113</v>
      </c>
      <c r="F61" s="129" t="s">
        <v>18</v>
      </c>
      <c r="G61" s="130">
        <f>'прил 4'!G245</f>
        <v>500</v>
      </c>
      <c r="H61" s="130">
        <f>'прил 4'!H245</f>
        <v>500</v>
      </c>
    </row>
    <row r="62" spans="1:8" ht="63">
      <c r="A62" s="127"/>
      <c r="B62" s="49" t="s">
        <v>328</v>
      </c>
      <c r="C62" s="129" t="s">
        <v>8</v>
      </c>
      <c r="D62" s="129" t="s">
        <v>176</v>
      </c>
      <c r="E62" s="129" t="s">
        <v>118</v>
      </c>
      <c r="F62" s="129"/>
      <c r="G62" s="130">
        <f>G63</f>
        <v>250</v>
      </c>
      <c r="H62" s="130">
        <f>H63</f>
        <v>250</v>
      </c>
    </row>
    <row r="63" spans="1:8" ht="15.75">
      <c r="A63" s="127"/>
      <c r="B63" s="41" t="s">
        <v>360</v>
      </c>
      <c r="C63" s="129" t="s">
        <v>8</v>
      </c>
      <c r="D63" s="129" t="s">
        <v>176</v>
      </c>
      <c r="E63" s="129" t="s">
        <v>118</v>
      </c>
      <c r="F63" s="129" t="s">
        <v>18</v>
      </c>
      <c r="G63" s="130">
        <f>'прил 4'!G247</f>
        <v>250</v>
      </c>
      <c r="H63" s="130">
        <f>'прил 4'!H247</f>
        <v>250</v>
      </c>
    </row>
    <row r="64" spans="1:8" ht="78.75">
      <c r="A64" s="127"/>
      <c r="B64" s="135" t="s">
        <v>117</v>
      </c>
      <c r="C64" s="129" t="s">
        <v>8</v>
      </c>
      <c r="D64" s="129" t="s">
        <v>176</v>
      </c>
      <c r="E64" s="129" t="s">
        <v>120</v>
      </c>
      <c r="F64" s="129"/>
      <c r="G64" s="130">
        <f>G65</f>
        <v>1500</v>
      </c>
      <c r="H64" s="130">
        <f>H65</f>
        <v>1500</v>
      </c>
    </row>
    <row r="65" spans="1:8" ht="15.75">
      <c r="A65" s="127"/>
      <c r="B65" s="41" t="s">
        <v>360</v>
      </c>
      <c r="C65" s="129" t="s">
        <v>8</v>
      </c>
      <c r="D65" s="129" t="s">
        <v>176</v>
      </c>
      <c r="E65" s="129" t="s">
        <v>120</v>
      </c>
      <c r="F65" s="129" t="s">
        <v>18</v>
      </c>
      <c r="G65" s="130">
        <f>'прил 4'!G281</f>
        <v>1500</v>
      </c>
      <c r="H65" s="130">
        <f>'прил 4'!H281</f>
        <v>1500</v>
      </c>
    </row>
    <row r="66" spans="1:8" ht="78.75">
      <c r="A66" s="127"/>
      <c r="B66" s="136" t="s">
        <v>119</v>
      </c>
      <c r="C66" s="129" t="s">
        <v>8</v>
      </c>
      <c r="D66" s="129" t="s">
        <v>176</v>
      </c>
      <c r="E66" s="129" t="s">
        <v>186</v>
      </c>
      <c r="F66" s="129"/>
      <c r="G66" s="130">
        <f>G67</f>
        <v>500</v>
      </c>
      <c r="H66" s="130">
        <f>H67</f>
        <v>500</v>
      </c>
    </row>
    <row r="67" spans="1:8" ht="15.75">
      <c r="A67" s="127"/>
      <c r="B67" s="41" t="s">
        <v>360</v>
      </c>
      <c r="C67" s="129" t="s">
        <v>8</v>
      </c>
      <c r="D67" s="129" t="s">
        <v>176</v>
      </c>
      <c r="E67" s="129" t="s">
        <v>186</v>
      </c>
      <c r="F67" s="129" t="s">
        <v>18</v>
      </c>
      <c r="G67" s="130">
        <f>'прил 4'!G283</f>
        <v>500</v>
      </c>
      <c r="H67" s="130">
        <f>'прил 4'!H283</f>
        <v>500</v>
      </c>
    </row>
    <row r="68" spans="1:8" ht="57" customHeight="1">
      <c r="A68" s="127"/>
      <c r="B68" s="136" t="s">
        <v>311</v>
      </c>
      <c r="C68" s="129" t="s">
        <v>8</v>
      </c>
      <c r="D68" s="129" t="s">
        <v>176</v>
      </c>
      <c r="E68" s="129" t="s">
        <v>252</v>
      </c>
      <c r="F68" s="129"/>
      <c r="G68" s="130">
        <f>G69</f>
        <v>300</v>
      </c>
      <c r="H68" s="130">
        <f>H69</f>
        <v>300</v>
      </c>
    </row>
    <row r="69" spans="1:8" ht="15.75">
      <c r="A69" s="127"/>
      <c r="B69" s="41" t="s">
        <v>360</v>
      </c>
      <c r="C69" s="129" t="s">
        <v>8</v>
      </c>
      <c r="D69" s="129" t="s">
        <v>176</v>
      </c>
      <c r="E69" s="129" t="s">
        <v>252</v>
      </c>
      <c r="F69" s="129" t="s">
        <v>18</v>
      </c>
      <c r="G69" s="130">
        <f>'прил 4'!G285</f>
        <v>300</v>
      </c>
      <c r="H69" s="130">
        <f>'прил 4'!H285</f>
        <v>300</v>
      </c>
    </row>
    <row r="70" spans="1:8" ht="63">
      <c r="A70" s="127"/>
      <c r="B70" s="55" t="s">
        <v>284</v>
      </c>
      <c r="C70" s="129" t="s">
        <v>8</v>
      </c>
      <c r="D70" s="129" t="s">
        <v>176</v>
      </c>
      <c r="E70" s="131" t="s">
        <v>285</v>
      </c>
      <c r="F70" s="137"/>
      <c r="G70" s="130">
        <f>G71</f>
        <v>150</v>
      </c>
      <c r="H70" s="130">
        <f>H71</f>
        <v>150</v>
      </c>
    </row>
    <row r="71" spans="1:8" ht="15.75">
      <c r="A71" s="127"/>
      <c r="B71" s="41" t="s">
        <v>360</v>
      </c>
      <c r="C71" s="129" t="s">
        <v>8</v>
      </c>
      <c r="D71" s="129" t="s">
        <v>176</v>
      </c>
      <c r="E71" s="131" t="s">
        <v>285</v>
      </c>
      <c r="F71" s="137" t="s">
        <v>18</v>
      </c>
      <c r="G71" s="130">
        <f>'прил 4'!G249</f>
        <v>150</v>
      </c>
      <c r="H71" s="130">
        <f>'прил 4'!H249</f>
        <v>150</v>
      </c>
    </row>
    <row r="72" spans="1:8" ht="31.5">
      <c r="A72" s="127"/>
      <c r="B72" s="128" t="s">
        <v>185</v>
      </c>
      <c r="C72" s="129" t="s">
        <v>8</v>
      </c>
      <c r="D72" s="129" t="s">
        <v>176</v>
      </c>
      <c r="E72" s="129" t="s">
        <v>52</v>
      </c>
      <c r="F72" s="129"/>
      <c r="G72" s="130">
        <f>G73+G76</f>
        <v>210</v>
      </c>
      <c r="H72" s="130">
        <f>H73+H76</f>
        <v>210</v>
      </c>
    </row>
    <row r="73" spans="1:8" ht="94.5">
      <c r="A73" s="127"/>
      <c r="B73" s="135" t="s">
        <v>180</v>
      </c>
      <c r="C73" s="129" t="s">
        <v>8</v>
      </c>
      <c r="D73" s="129" t="s">
        <v>176</v>
      </c>
      <c r="E73" s="129" t="s">
        <v>53</v>
      </c>
      <c r="F73" s="129"/>
      <c r="G73" s="130">
        <f>G74+G75</f>
        <v>105</v>
      </c>
      <c r="H73" s="130">
        <f>H74+H75</f>
        <v>105</v>
      </c>
    </row>
    <row r="74" spans="1:8" ht="15.75">
      <c r="A74" s="127"/>
      <c r="B74" s="41" t="s">
        <v>360</v>
      </c>
      <c r="C74" s="129" t="s">
        <v>8</v>
      </c>
      <c r="D74" s="129" t="s">
        <v>176</v>
      </c>
      <c r="E74" s="129" t="s">
        <v>53</v>
      </c>
      <c r="F74" s="129" t="s">
        <v>18</v>
      </c>
      <c r="G74" s="130">
        <f>'прил 4'!G77</f>
        <v>5</v>
      </c>
      <c r="H74" s="130">
        <f>'прил 4'!H77</f>
        <v>5</v>
      </c>
    </row>
    <row r="75" spans="1:8" ht="15.75">
      <c r="A75" s="127"/>
      <c r="B75" s="41" t="s">
        <v>19</v>
      </c>
      <c r="C75" s="129" t="s">
        <v>8</v>
      </c>
      <c r="D75" s="129" t="s">
        <v>176</v>
      </c>
      <c r="E75" s="129" t="s">
        <v>53</v>
      </c>
      <c r="F75" s="129" t="s">
        <v>20</v>
      </c>
      <c r="G75" s="130">
        <f>'прил 4'!G78</f>
        <v>100</v>
      </c>
      <c r="H75" s="130">
        <f>'прил 4'!H78</f>
        <v>100</v>
      </c>
    </row>
    <row r="76" spans="1:8" ht="63">
      <c r="A76" s="127"/>
      <c r="B76" s="49" t="s">
        <v>352</v>
      </c>
      <c r="C76" s="129" t="s">
        <v>8</v>
      </c>
      <c r="D76" s="129" t="s">
        <v>176</v>
      </c>
      <c r="E76" s="153" t="s">
        <v>353</v>
      </c>
      <c r="F76" s="148"/>
      <c r="G76" s="130">
        <f>G77+G78</f>
        <v>105</v>
      </c>
      <c r="H76" s="130">
        <f>H77+H78</f>
        <v>105</v>
      </c>
    </row>
    <row r="77" spans="1:8" ht="15.75">
      <c r="A77" s="127"/>
      <c r="B77" s="41" t="s">
        <v>360</v>
      </c>
      <c r="C77" s="129" t="s">
        <v>8</v>
      </c>
      <c r="D77" s="129" t="s">
        <v>176</v>
      </c>
      <c r="E77" s="153" t="s">
        <v>353</v>
      </c>
      <c r="F77" s="148" t="s">
        <v>18</v>
      </c>
      <c r="G77" s="130">
        <f>'прил 4'!G80</f>
        <v>5</v>
      </c>
      <c r="H77" s="130">
        <f>'прил 4'!H80</f>
        <v>5</v>
      </c>
    </row>
    <row r="78" spans="1:8" ht="15.75">
      <c r="A78" s="127"/>
      <c r="B78" s="41" t="s">
        <v>19</v>
      </c>
      <c r="C78" s="129" t="s">
        <v>8</v>
      </c>
      <c r="D78" s="129" t="s">
        <v>176</v>
      </c>
      <c r="E78" s="153" t="s">
        <v>353</v>
      </c>
      <c r="F78" s="148" t="s">
        <v>20</v>
      </c>
      <c r="G78" s="130">
        <f>'прил 4'!G81</f>
        <v>100</v>
      </c>
      <c r="H78" s="130">
        <f>'прил 4'!H81</f>
        <v>100</v>
      </c>
    </row>
    <row r="79" spans="1:8" ht="31.5">
      <c r="A79" s="127"/>
      <c r="B79" s="41" t="s">
        <v>304</v>
      </c>
      <c r="C79" s="129" t="s">
        <v>8</v>
      </c>
      <c r="D79" s="129" t="s">
        <v>176</v>
      </c>
      <c r="E79" s="131" t="s">
        <v>305</v>
      </c>
      <c r="F79" s="137"/>
      <c r="G79" s="130">
        <f>G80</f>
        <v>1000</v>
      </c>
      <c r="H79" s="130">
        <f>H80</f>
        <v>1000</v>
      </c>
    </row>
    <row r="80" spans="1:8" ht="86.25" customHeight="1">
      <c r="A80" s="127"/>
      <c r="B80" s="49" t="s">
        <v>372</v>
      </c>
      <c r="C80" s="129" t="s">
        <v>8</v>
      </c>
      <c r="D80" s="129" t="s">
        <v>176</v>
      </c>
      <c r="E80" s="131" t="s">
        <v>342</v>
      </c>
      <c r="F80" s="137"/>
      <c r="G80" s="130">
        <f>G81</f>
        <v>1000</v>
      </c>
      <c r="H80" s="130">
        <f>H81</f>
        <v>1000</v>
      </c>
    </row>
    <row r="81" spans="1:8" ht="15.75">
      <c r="A81" s="127"/>
      <c r="B81" s="41" t="s">
        <v>360</v>
      </c>
      <c r="C81" s="129" t="s">
        <v>8</v>
      </c>
      <c r="D81" s="129" t="s">
        <v>176</v>
      </c>
      <c r="E81" s="131" t="s">
        <v>342</v>
      </c>
      <c r="F81" s="137" t="s">
        <v>18</v>
      </c>
      <c r="G81" s="130">
        <f>'прил 4'!G288</f>
        <v>1000</v>
      </c>
      <c r="H81" s="130">
        <f>'прил 4'!H288</f>
        <v>1000</v>
      </c>
    </row>
    <row r="82" spans="1:8" ht="31.5">
      <c r="A82" s="127"/>
      <c r="B82" s="52" t="s">
        <v>251</v>
      </c>
      <c r="C82" s="129" t="s">
        <v>8</v>
      </c>
      <c r="D82" s="129" t="s">
        <v>176</v>
      </c>
      <c r="E82" s="129" t="s">
        <v>99</v>
      </c>
      <c r="F82" s="129"/>
      <c r="G82" s="130">
        <f>G83+G90</f>
        <v>1755.552</v>
      </c>
      <c r="H82" s="130">
        <f>H83+H90</f>
        <v>455.552</v>
      </c>
    </row>
    <row r="83" spans="1:8" ht="31.5">
      <c r="A83" s="127"/>
      <c r="B83" s="52" t="s">
        <v>207</v>
      </c>
      <c r="C83" s="129" t="s">
        <v>8</v>
      </c>
      <c r="D83" s="129" t="s">
        <v>176</v>
      </c>
      <c r="E83" s="129" t="s">
        <v>208</v>
      </c>
      <c r="F83" s="129"/>
      <c r="G83" s="130">
        <f>G84+G86+G88</f>
        <v>1725.552</v>
      </c>
      <c r="H83" s="130">
        <f>H84+H86+H88</f>
        <v>425.552</v>
      </c>
    </row>
    <row r="84" spans="1:8" ht="63">
      <c r="A84" s="127"/>
      <c r="B84" s="52" t="s">
        <v>244</v>
      </c>
      <c r="C84" s="129" t="s">
        <v>8</v>
      </c>
      <c r="D84" s="129" t="s">
        <v>176</v>
      </c>
      <c r="E84" s="129" t="s">
        <v>257</v>
      </c>
      <c r="F84" s="129"/>
      <c r="G84" s="130">
        <f>G85</f>
        <v>105</v>
      </c>
      <c r="H84" s="130">
        <f>H85</f>
        <v>105</v>
      </c>
    </row>
    <row r="85" spans="1:8" ht="47.25">
      <c r="A85" s="127"/>
      <c r="B85" s="52" t="s">
        <v>11</v>
      </c>
      <c r="C85" s="129" t="s">
        <v>8</v>
      </c>
      <c r="D85" s="129" t="s">
        <v>176</v>
      </c>
      <c r="E85" s="129" t="s">
        <v>257</v>
      </c>
      <c r="F85" s="129" t="s">
        <v>12</v>
      </c>
      <c r="G85" s="130">
        <f>'прил 4'!G378</f>
        <v>105</v>
      </c>
      <c r="H85" s="130">
        <f>'прил 4'!H378</f>
        <v>105</v>
      </c>
    </row>
    <row r="86" spans="1:8" ht="63">
      <c r="A86" s="127"/>
      <c r="B86" s="52" t="s">
        <v>296</v>
      </c>
      <c r="C86" s="129" t="s">
        <v>8</v>
      </c>
      <c r="D86" s="129" t="s">
        <v>176</v>
      </c>
      <c r="E86" s="131" t="s">
        <v>288</v>
      </c>
      <c r="F86" s="129"/>
      <c r="G86" s="130">
        <f>G87</f>
        <v>105</v>
      </c>
      <c r="H86" s="130">
        <f>H87</f>
        <v>105</v>
      </c>
    </row>
    <row r="87" spans="1:8" ht="47.25">
      <c r="A87" s="127"/>
      <c r="B87" s="41" t="s">
        <v>11</v>
      </c>
      <c r="C87" s="129" t="s">
        <v>8</v>
      </c>
      <c r="D87" s="129" t="s">
        <v>176</v>
      </c>
      <c r="E87" s="131" t="s">
        <v>288</v>
      </c>
      <c r="F87" s="129" t="s">
        <v>12</v>
      </c>
      <c r="G87" s="130">
        <f>'прил 4'!G380</f>
        <v>105</v>
      </c>
      <c r="H87" s="130">
        <f>'прил 4'!H380</f>
        <v>105</v>
      </c>
    </row>
    <row r="88" spans="1:8" ht="78.75">
      <c r="A88" s="127"/>
      <c r="B88" s="52" t="s">
        <v>100</v>
      </c>
      <c r="C88" s="129" t="s">
        <v>8</v>
      </c>
      <c r="D88" s="129" t="s">
        <v>176</v>
      </c>
      <c r="E88" s="129" t="s">
        <v>209</v>
      </c>
      <c r="F88" s="129"/>
      <c r="G88" s="130">
        <f>G89</f>
        <v>1515.552</v>
      </c>
      <c r="H88" s="130">
        <f>H89</f>
        <v>215.552</v>
      </c>
    </row>
    <row r="89" spans="1:8" ht="15.75">
      <c r="A89" s="127"/>
      <c r="B89" s="41" t="s">
        <v>360</v>
      </c>
      <c r="C89" s="129" t="s">
        <v>8</v>
      </c>
      <c r="D89" s="129" t="s">
        <v>176</v>
      </c>
      <c r="E89" s="129" t="s">
        <v>209</v>
      </c>
      <c r="F89" s="129" t="s">
        <v>18</v>
      </c>
      <c r="G89" s="130">
        <f>'прил 4'!G382</f>
        <v>1515.552</v>
      </c>
      <c r="H89" s="130">
        <f>'прил 4'!H382</f>
        <v>215.552</v>
      </c>
    </row>
    <row r="90" spans="1:8" ht="31.5">
      <c r="A90" s="127"/>
      <c r="B90" s="41" t="s">
        <v>210</v>
      </c>
      <c r="C90" s="129" t="s">
        <v>8</v>
      </c>
      <c r="D90" s="129" t="s">
        <v>176</v>
      </c>
      <c r="E90" s="129" t="s">
        <v>212</v>
      </c>
      <c r="F90" s="129"/>
      <c r="G90" s="130">
        <f>G91</f>
        <v>30</v>
      </c>
      <c r="H90" s="130">
        <f>H91</f>
        <v>30</v>
      </c>
    </row>
    <row r="91" spans="1:8" ht="94.5">
      <c r="A91" s="127"/>
      <c r="B91" s="52" t="s">
        <v>149</v>
      </c>
      <c r="C91" s="129" t="s">
        <v>8</v>
      </c>
      <c r="D91" s="129" t="s">
        <v>176</v>
      </c>
      <c r="E91" s="129" t="s">
        <v>211</v>
      </c>
      <c r="F91" s="129"/>
      <c r="G91" s="130">
        <f>G92</f>
        <v>30</v>
      </c>
      <c r="H91" s="130">
        <f>H92</f>
        <v>30</v>
      </c>
    </row>
    <row r="92" spans="1:8" ht="15.75">
      <c r="A92" s="127"/>
      <c r="B92" s="41" t="s">
        <v>360</v>
      </c>
      <c r="C92" s="129" t="s">
        <v>8</v>
      </c>
      <c r="D92" s="129" t="s">
        <v>176</v>
      </c>
      <c r="E92" s="129" t="s">
        <v>211</v>
      </c>
      <c r="F92" s="129" t="s">
        <v>18</v>
      </c>
      <c r="G92" s="130">
        <f>'прил 4'!G385</f>
        <v>30</v>
      </c>
      <c r="H92" s="130">
        <f>'прил 4'!H385</f>
        <v>30</v>
      </c>
    </row>
    <row r="93" spans="1:8" ht="31.5">
      <c r="A93" s="127"/>
      <c r="B93" s="41" t="s">
        <v>182</v>
      </c>
      <c r="C93" s="146" t="s">
        <v>8</v>
      </c>
      <c r="D93" s="146" t="s">
        <v>176</v>
      </c>
      <c r="E93" s="146" t="s">
        <v>114</v>
      </c>
      <c r="F93" s="146"/>
      <c r="G93" s="147">
        <f aca="true" t="shared" si="0" ref="G93:H95">G94</f>
        <v>1000</v>
      </c>
      <c r="H93" s="147">
        <f t="shared" si="0"/>
        <v>1000</v>
      </c>
    </row>
    <row r="94" spans="1:8" ht="31.5">
      <c r="A94" s="127"/>
      <c r="B94" s="52" t="s">
        <v>231</v>
      </c>
      <c r="C94" s="146" t="s">
        <v>8</v>
      </c>
      <c r="D94" s="146" t="s">
        <v>176</v>
      </c>
      <c r="E94" s="146" t="s">
        <v>122</v>
      </c>
      <c r="F94" s="146"/>
      <c r="G94" s="147">
        <f t="shared" si="0"/>
        <v>1000</v>
      </c>
      <c r="H94" s="147">
        <f t="shared" si="0"/>
        <v>1000</v>
      </c>
    </row>
    <row r="95" spans="1:8" ht="63">
      <c r="A95" s="127"/>
      <c r="B95" s="52" t="s">
        <v>232</v>
      </c>
      <c r="C95" s="146" t="s">
        <v>8</v>
      </c>
      <c r="D95" s="146" t="s">
        <v>176</v>
      </c>
      <c r="E95" s="146" t="s">
        <v>233</v>
      </c>
      <c r="F95" s="146"/>
      <c r="G95" s="147">
        <f t="shared" si="0"/>
        <v>1000</v>
      </c>
      <c r="H95" s="147">
        <f t="shared" si="0"/>
        <v>1000</v>
      </c>
    </row>
    <row r="96" spans="1:8" ht="15.75">
      <c r="A96" s="127"/>
      <c r="B96" s="41" t="s">
        <v>360</v>
      </c>
      <c r="C96" s="129" t="s">
        <v>8</v>
      </c>
      <c r="D96" s="129" t="s">
        <v>176</v>
      </c>
      <c r="E96" s="129" t="s">
        <v>233</v>
      </c>
      <c r="F96" s="129" t="s">
        <v>18</v>
      </c>
      <c r="G96" s="130">
        <f>'прил 4'!G292</f>
        <v>1000</v>
      </c>
      <c r="H96" s="130">
        <f>'прил 4'!H292</f>
        <v>1000</v>
      </c>
    </row>
    <row r="97" spans="1:8" ht="15.75">
      <c r="A97" s="127"/>
      <c r="B97" s="41" t="s">
        <v>77</v>
      </c>
      <c r="C97" s="129" t="s">
        <v>8</v>
      </c>
      <c r="D97" s="129" t="s">
        <v>176</v>
      </c>
      <c r="E97" s="129" t="s">
        <v>10</v>
      </c>
      <c r="F97" s="129"/>
      <c r="G97" s="130">
        <f>G104+G102+G109+G98+G106+G100</f>
        <v>56364.02691</v>
      </c>
      <c r="H97" s="130">
        <f>H104+H102+H109+H98+H106+H100</f>
        <v>56175.15222</v>
      </c>
    </row>
    <row r="98" spans="1:8" ht="31.5">
      <c r="A98" s="127"/>
      <c r="B98" s="41" t="s">
        <v>247</v>
      </c>
      <c r="C98" s="129" t="s">
        <v>8</v>
      </c>
      <c r="D98" s="129" t="s">
        <v>176</v>
      </c>
      <c r="E98" s="131" t="s">
        <v>47</v>
      </c>
      <c r="F98" s="129"/>
      <c r="G98" s="130">
        <f>G99</f>
        <v>4070.761</v>
      </c>
      <c r="H98" s="130">
        <f>H99</f>
        <v>4633.176</v>
      </c>
    </row>
    <row r="99" spans="1:8" ht="15.75">
      <c r="A99" s="127"/>
      <c r="B99" s="44" t="s">
        <v>48</v>
      </c>
      <c r="C99" s="129" t="s">
        <v>8</v>
      </c>
      <c r="D99" s="129" t="s">
        <v>176</v>
      </c>
      <c r="E99" s="131" t="s">
        <v>47</v>
      </c>
      <c r="F99" s="129" t="s">
        <v>49</v>
      </c>
      <c r="G99" s="130">
        <f>'прил 4'!G61</f>
        <v>4070.761</v>
      </c>
      <c r="H99" s="130">
        <f>'прил 4'!H61</f>
        <v>4633.176</v>
      </c>
    </row>
    <row r="100" spans="1:8" ht="47.25">
      <c r="A100" s="127"/>
      <c r="B100" s="67" t="s">
        <v>346</v>
      </c>
      <c r="C100" s="63" t="s">
        <v>8</v>
      </c>
      <c r="D100" s="63" t="s">
        <v>176</v>
      </c>
      <c r="E100" s="63" t="s">
        <v>148</v>
      </c>
      <c r="F100" s="129"/>
      <c r="G100" s="130">
        <f>G101</f>
        <v>832</v>
      </c>
      <c r="H100" s="130">
        <f>H101</f>
        <v>832</v>
      </c>
    </row>
    <row r="101" spans="1:8" ht="15.75">
      <c r="A101" s="127"/>
      <c r="B101" s="41" t="s">
        <v>360</v>
      </c>
      <c r="C101" s="63" t="s">
        <v>8</v>
      </c>
      <c r="D101" s="63" t="s">
        <v>176</v>
      </c>
      <c r="E101" s="63" t="s">
        <v>148</v>
      </c>
      <c r="F101" s="129" t="s">
        <v>18</v>
      </c>
      <c r="G101" s="130">
        <f>'прил 4'!G97</f>
        <v>832</v>
      </c>
      <c r="H101" s="130">
        <f>'прил 4'!H97</f>
        <v>832</v>
      </c>
    </row>
    <row r="102" spans="1:8" ht="47.25">
      <c r="A102" s="127"/>
      <c r="B102" s="41" t="s">
        <v>260</v>
      </c>
      <c r="C102" s="129" t="s">
        <v>8</v>
      </c>
      <c r="D102" s="129" t="s">
        <v>176</v>
      </c>
      <c r="E102" s="131" t="s">
        <v>259</v>
      </c>
      <c r="F102" s="129"/>
      <c r="G102" s="130">
        <f>G103</f>
        <v>6711</v>
      </c>
      <c r="H102" s="130">
        <f>H103</f>
        <v>6711</v>
      </c>
    </row>
    <row r="103" spans="1:8" ht="31.5">
      <c r="A103" s="127"/>
      <c r="B103" s="41" t="s">
        <v>60</v>
      </c>
      <c r="C103" s="129" t="s">
        <v>8</v>
      </c>
      <c r="D103" s="129" t="s">
        <v>176</v>
      </c>
      <c r="E103" s="131" t="s">
        <v>259</v>
      </c>
      <c r="F103" s="129" t="s">
        <v>61</v>
      </c>
      <c r="G103" s="130">
        <f>'прил 4'!G99</f>
        <v>6711</v>
      </c>
      <c r="H103" s="130">
        <f>'прил 4'!H99</f>
        <v>6711</v>
      </c>
    </row>
    <row r="104" spans="1:8" ht="47.25">
      <c r="A104" s="127"/>
      <c r="B104" s="41" t="s">
        <v>41</v>
      </c>
      <c r="C104" s="138" t="s">
        <v>8</v>
      </c>
      <c r="D104" s="138" t="s">
        <v>176</v>
      </c>
      <c r="E104" s="131" t="s">
        <v>42</v>
      </c>
      <c r="F104" s="138"/>
      <c r="G104" s="130">
        <f>G105</f>
        <v>6000</v>
      </c>
      <c r="H104" s="130">
        <f>H105</f>
        <v>6000</v>
      </c>
    </row>
    <row r="105" spans="1:8" ht="15.75">
      <c r="A105" s="127"/>
      <c r="B105" s="41" t="s">
        <v>19</v>
      </c>
      <c r="C105" s="138" t="s">
        <v>8</v>
      </c>
      <c r="D105" s="138" t="s">
        <v>176</v>
      </c>
      <c r="E105" s="131" t="s">
        <v>42</v>
      </c>
      <c r="F105" s="138" t="s">
        <v>20</v>
      </c>
      <c r="G105" s="130">
        <f>'прил 4'!G63</f>
        <v>6000</v>
      </c>
      <c r="H105" s="130">
        <f>'прил 4'!H63</f>
        <v>6000</v>
      </c>
    </row>
    <row r="106" spans="1:8" ht="31.5">
      <c r="A106" s="127"/>
      <c r="B106" s="41" t="s">
        <v>312</v>
      </c>
      <c r="C106" s="129" t="s">
        <v>8</v>
      </c>
      <c r="D106" s="129" t="s">
        <v>176</v>
      </c>
      <c r="E106" s="131" t="s">
        <v>313</v>
      </c>
      <c r="F106" s="137"/>
      <c r="G106" s="130">
        <f>G107+G108</f>
        <v>12634.242199999999</v>
      </c>
      <c r="H106" s="130">
        <f>H107+H108</f>
        <v>13197.6422</v>
      </c>
    </row>
    <row r="107" spans="1:8" ht="47.25">
      <c r="A107" s="127"/>
      <c r="B107" s="41" t="s">
        <v>11</v>
      </c>
      <c r="C107" s="138" t="s">
        <v>8</v>
      </c>
      <c r="D107" s="138" t="s">
        <v>176</v>
      </c>
      <c r="E107" s="131" t="s">
        <v>313</v>
      </c>
      <c r="F107" s="137" t="s">
        <v>12</v>
      </c>
      <c r="G107" s="130">
        <f>'прил 4'!G295</f>
        <v>11653.242199999999</v>
      </c>
      <c r="H107" s="130">
        <f>'прил 4'!H295</f>
        <v>12198.1422</v>
      </c>
    </row>
    <row r="108" spans="1:8" ht="15.75">
      <c r="A108" s="127"/>
      <c r="B108" s="41" t="s">
        <v>360</v>
      </c>
      <c r="C108" s="138" t="s">
        <v>8</v>
      </c>
      <c r="D108" s="138" t="s">
        <v>176</v>
      </c>
      <c r="E108" s="131" t="s">
        <v>313</v>
      </c>
      <c r="F108" s="137" t="s">
        <v>18</v>
      </c>
      <c r="G108" s="130">
        <f>'прил 4'!G296</f>
        <v>981</v>
      </c>
      <c r="H108" s="130">
        <f>'прил 4'!H296</f>
        <v>999.5</v>
      </c>
    </row>
    <row r="109" spans="1:8" ht="47.25" customHeight="1">
      <c r="A109" s="127"/>
      <c r="B109" s="41" t="s">
        <v>155</v>
      </c>
      <c r="C109" s="138" t="s">
        <v>8</v>
      </c>
      <c r="D109" s="138" t="s">
        <v>176</v>
      </c>
      <c r="E109" s="131" t="s">
        <v>156</v>
      </c>
      <c r="F109" s="138"/>
      <c r="G109" s="130">
        <f>G110+G111+G112</f>
        <v>26116.02371</v>
      </c>
      <c r="H109" s="130">
        <f>H110+H111+H112</f>
        <v>24801.334020000002</v>
      </c>
    </row>
    <row r="110" spans="1:8" ht="47.25">
      <c r="A110" s="127"/>
      <c r="B110" s="41" t="s">
        <v>11</v>
      </c>
      <c r="C110" s="138" t="s">
        <v>8</v>
      </c>
      <c r="D110" s="138" t="s">
        <v>176</v>
      </c>
      <c r="E110" s="131" t="s">
        <v>156</v>
      </c>
      <c r="F110" s="138" t="s">
        <v>12</v>
      </c>
      <c r="G110" s="130">
        <f>'прил 4'!G388</f>
        <v>13065.058980000002</v>
      </c>
      <c r="H110" s="130">
        <f>'прил 4'!H388</f>
        <v>13926.65698</v>
      </c>
    </row>
    <row r="111" spans="1:8" ht="15.75">
      <c r="A111" s="127"/>
      <c r="B111" s="41" t="s">
        <v>360</v>
      </c>
      <c r="C111" s="138" t="s">
        <v>8</v>
      </c>
      <c r="D111" s="138" t="s">
        <v>176</v>
      </c>
      <c r="E111" s="131" t="s">
        <v>156</v>
      </c>
      <c r="F111" s="138" t="s">
        <v>18</v>
      </c>
      <c r="G111" s="130">
        <f>'прил 4'!G389</f>
        <v>13050.96473</v>
      </c>
      <c r="H111" s="130">
        <f>'прил 4'!H389</f>
        <v>10705.84904</v>
      </c>
    </row>
    <row r="112" spans="1:8" ht="15.75">
      <c r="A112" s="127"/>
      <c r="B112" s="41" t="s">
        <v>19</v>
      </c>
      <c r="C112" s="138" t="s">
        <v>8</v>
      </c>
      <c r="D112" s="138" t="s">
        <v>176</v>
      </c>
      <c r="E112" s="131" t="s">
        <v>156</v>
      </c>
      <c r="F112" s="138" t="s">
        <v>20</v>
      </c>
      <c r="G112" s="130">
        <f>'прил 4'!G391</f>
        <v>0</v>
      </c>
      <c r="H112" s="130">
        <f>'прил 4'!H391</f>
        <v>168.828</v>
      </c>
    </row>
    <row r="113" spans="1:8" s="4" customFormat="1" ht="15.75">
      <c r="A113" s="123">
        <v>2</v>
      </c>
      <c r="B113" s="124" t="s">
        <v>150</v>
      </c>
      <c r="C113" s="139" t="s">
        <v>151</v>
      </c>
      <c r="D113" s="139"/>
      <c r="E113" s="139"/>
      <c r="F113" s="139"/>
      <c r="G113" s="140">
        <f aca="true" t="shared" si="1" ref="G113:H115">G114</f>
        <v>921</v>
      </c>
      <c r="H113" s="140">
        <f t="shared" si="1"/>
        <v>921</v>
      </c>
    </row>
    <row r="114" spans="1:8" ht="31.5">
      <c r="A114" s="127"/>
      <c r="B114" s="128" t="s">
        <v>253</v>
      </c>
      <c r="C114" s="129" t="s">
        <v>151</v>
      </c>
      <c r="D114" s="129" t="s">
        <v>44</v>
      </c>
      <c r="E114" s="129"/>
      <c r="F114" s="129"/>
      <c r="G114" s="130">
        <f t="shared" si="1"/>
        <v>921</v>
      </c>
      <c r="H114" s="130">
        <f t="shared" si="1"/>
        <v>921</v>
      </c>
    </row>
    <row r="115" spans="1:8" ht="47.25">
      <c r="A115" s="127"/>
      <c r="B115" s="128" t="s">
        <v>213</v>
      </c>
      <c r="C115" s="129" t="s">
        <v>151</v>
      </c>
      <c r="D115" s="129" t="s">
        <v>44</v>
      </c>
      <c r="E115" s="131" t="s">
        <v>152</v>
      </c>
      <c r="F115" s="129"/>
      <c r="G115" s="130">
        <f t="shared" si="1"/>
        <v>921</v>
      </c>
      <c r="H115" s="130">
        <f t="shared" si="1"/>
        <v>921</v>
      </c>
    </row>
    <row r="116" spans="1:8" ht="78.75">
      <c r="A116" s="127"/>
      <c r="B116" s="135" t="s">
        <v>153</v>
      </c>
      <c r="C116" s="129" t="s">
        <v>151</v>
      </c>
      <c r="D116" s="129" t="s">
        <v>44</v>
      </c>
      <c r="E116" s="131" t="s">
        <v>154</v>
      </c>
      <c r="F116" s="129"/>
      <c r="G116" s="130">
        <f>'прил 5'!G117</f>
        <v>921</v>
      </c>
      <c r="H116" s="130">
        <f>'прил 5'!H117</f>
        <v>921</v>
      </c>
    </row>
    <row r="117" spans="1:8" ht="15.75">
      <c r="A117" s="127"/>
      <c r="B117" s="41" t="s">
        <v>360</v>
      </c>
      <c r="C117" s="129" t="s">
        <v>151</v>
      </c>
      <c r="D117" s="129" t="s">
        <v>44</v>
      </c>
      <c r="E117" s="131" t="s">
        <v>154</v>
      </c>
      <c r="F117" s="129" t="s">
        <v>18</v>
      </c>
      <c r="G117" s="130">
        <f>'прил 4'!G396</f>
        <v>921</v>
      </c>
      <c r="H117" s="130">
        <f>'прил 4'!H396</f>
        <v>921</v>
      </c>
    </row>
    <row r="118" spans="1:8" s="4" customFormat="1" ht="15.75">
      <c r="A118" s="123">
        <v>3</v>
      </c>
      <c r="B118" s="124" t="s">
        <v>62</v>
      </c>
      <c r="C118" s="125" t="s">
        <v>63</v>
      </c>
      <c r="D118" s="125"/>
      <c r="E118" s="125"/>
      <c r="F118" s="125"/>
      <c r="G118" s="126">
        <f>G126+G119+G141</f>
        <v>100392.7898</v>
      </c>
      <c r="H118" s="126">
        <f>H126+H119+H141</f>
        <v>115637.89184</v>
      </c>
    </row>
    <row r="119" spans="1:8" ht="15.75">
      <c r="A119" s="127"/>
      <c r="B119" s="41" t="s">
        <v>215</v>
      </c>
      <c r="C119" s="129" t="s">
        <v>63</v>
      </c>
      <c r="D119" s="129" t="s">
        <v>134</v>
      </c>
      <c r="E119" s="129"/>
      <c r="F119" s="129"/>
      <c r="G119" s="130">
        <f>G120</f>
        <v>4242</v>
      </c>
      <c r="H119" s="130">
        <f>H120</f>
        <v>4942</v>
      </c>
    </row>
    <row r="120" spans="1:8" ht="31.5">
      <c r="A120" s="127"/>
      <c r="B120" s="41" t="s">
        <v>251</v>
      </c>
      <c r="C120" s="129" t="s">
        <v>63</v>
      </c>
      <c r="D120" s="129" t="s">
        <v>134</v>
      </c>
      <c r="E120" s="129" t="s">
        <v>99</v>
      </c>
      <c r="F120" s="129"/>
      <c r="G120" s="130">
        <f>G121</f>
        <v>4242</v>
      </c>
      <c r="H120" s="130">
        <f>H121</f>
        <v>4942</v>
      </c>
    </row>
    <row r="121" spans="1:8" ht="31.5">
      <c r="A121" s="127"/>
      <c r="B121" s="41" t="s">
        <v>216</v>
      </c>
      <c r="C121" s="129" t="s">
        <v>63</v>
      </c>
      <c r="D121" s="129" t="s">
        <v>134</v>
      </c>
      <c r="E121" s="129" t="s">
        <v>208</v>
      </c>
      <c r="F121" s="129"/>
      <c r="G121" s="130">
        <f>G124+G122</f>
        <v>4242</v>
      </c>
      <c r="H121" s="130">
        <f>H124+H122</f>
        <v>4942</v>
      </c>
    </row>
    <row r="122" spans="1:8" ht="47.25">
      <c r="A122" s="127"/>
      <c r="B122" s="49" t="s">
        <v>239</v>
      </c>
      <c r="C122" s="129" t="s">
        <v>63</v>
      </c>
      <c r="D122" s="129" t="s">
        <v>134</v>
      </c>
      <c r="E122" s="131" t="s">
        <v>240</v>
      </c>
      <c r="F122" s="129"/>
      <c r="G122" s="130">
        <f>G123</f>
        <v>92</v>
      </c>
      <c r="H122" s="130">
        <f>H123</f>
        <v>92</v>
      </c>
    </row>
    <row r="123" spans="1:8" ht="15.75">
      <c r="A123" s="127"/>
      <c r="B123" s="41" t="s">
        <v>360</v>
      </c>
      <c r="C123" s="129" t="s">
        <v>63</v>
      </c>
      <c r="D123" s="129" t="s">
        <v>134</v>
      </c>
      <c r="E123" s="131" t="s">
        <v>240</v>
      </c>
      <c r="F123" s="129" t="s">
        <v>18</v>
      </c>
      <c r="G123" s="130">
        <f>'прил 4'!G105</f>
        <v>92</v>
      </c>
      <c r="H123" s="130">
        <f>'прил 4'!H105</f>
        <v>92</v>
      </c>
    </row>
    <row r="124" spans="1:8" ht="60.75" customHeight="1">
      <c r="A124" s="127"/>
      <c r="B124" s="49" t="s">
        <v>238</v>
      </c>
      <c r="C124" s="129" t="s">
        <v>63</v>
      </c>
      <c r="D124" s="129" t="s">
        <v>134</v>
      </c>
      <c r="E124" s="129" t="s">
        <v>289</v>
      </c>
      <c r="F124" s="129"/>
      <c r="G124" s="130">
        <f>G125</f>
        <v>4150</v>
      </c>
      <c r="H124" s="130">
        <f>H125</f>
        <v>4850</v>
      </c>
    </row>
    <row r="125" spans="1:8" ht="15.75">
      <c r="A125" s="127"/>
      <c r="B125" s="41" t="s">
        <v>360</v>
      </c>
      <c r="C125" s="129" t="s">
        <v>63</v>
      </c>
      <c r="D125" s="129" t="s">
        <v>134</v>
      </c>
      <c r="E125" s="129" t="s">
        <v>289</v>
      </c>
      <c r="F125" s="129" t="s">
        <v>18</v>
      </c>
      <c r="G125" s="130">
        <f>'прил 4'!G107</f>
        <v>4150</v>
      </c>
      <c r="H125" s="130">
        <f>'прил 4'!H107</f>
        <v>4850</v>
      </c>
    </row>
    <row r="126" spans="1:8" ht="15.75">
      <c r="A126" s="127"/>
      <c r="B126" s="41" t="s">
        <v>64</v>
      </c>
      <c r="C126" s="129" t="s">
        <v>63</v>
      </c>
      <c r="D126" s="129" t="s">
        <v>177</v>
      </c>
      <c r="E126" s="129"/>
      <c r="F126" s="129"/>
      <c r="G126" s="130">
        <f>G127+G133</f>
        <v>84926.3</v>
      </c>
      <c r="H126" s="130">
        <f>H127+H133</f>
        <v>94726.3</v>
      </c>
    </row>
    <row r="127" spans="1:8" s="5" customFormat="1" ht="31.5">
      <c r="A127" s="127"/>
      <c r="B127" s="41" t="s">
        <v>188</v>
      </c>
      <c r="C127" s="129" t="s">
        <v>63</v>
      </c>
      <c r="D127" s="129" t="s">
        <v>177</v>
      </c>
      <c r="E127" s="131" t="s">
        <v>66</v>
      </c>
      <c r="F127" s="129"/>
      <c r="G127" s="130">
        <f>G128</f>
        <v>67000</v>
      </c>
      <c r="H127" s="130">
        <f>H128</f>
        <v>67500</v>
      </c>
    </row>
    <row r="128" spans="1:8" s="5" customFormat="1" ht="15.75">
      <c r="A128" s="127"/>
      <c r="B128" s="52" t="s">
        <v>123</v>
      </c>
      <c r="C128" s="129" t="s">
        <v>63</v>
      </c>
      <c r="D128" s="129" t="s">
        <v>177</v>
      </c>
      <c r="E128" s="131" t="s">
        <v>67</v>
      </c>
      <c r="F128" s="129"/>
      <c r="G128" s="130">
        <f>G129+G131</f>
        <v>67000</v>
      </c>
      <c r="H128" s="130">
        <f>H129+H131</f>
        <v>67500</v>
      </c>
    </row>
    <row r="129" spans="1:8" s="5" customFormat="1" ht="75" customHeight="1">
      <c r="A129" s="127"/>
      <c r="B129" s="49" t="s">
        <v>262</v>
      </c>
      <c r="C129" s="129" t="s">
        <v>63</v>
      </c>
      <c r="D129" s="129" t="s">
        <v>177</v>
      </c>
      <c r="E129" s="131" t="s">
        <v>261</v>
      </c>
      <c r="F129" s="129"/>
      <c r="G129" s="130">
        <f>G130</f>
        <v>60000</v>
      </c>
      <c r="H129" s="130">
        <f>H130</f>
        <v>60000</v>
      </c>
    </row>
    <row r="130" spans="1:8" s="5" customFormat="1" ht="15.75">
      <c r="A130" s="127"/>
      <c r="B130" s="41" t="s">
        <v>360</v>
      </c>
      <c r="C130" s="129" t="s">
        <v>63</v>
      </c>
      <c r="D130" s="129" t="s">
        <v>177</v>
      </c>
      <c r="E130" s="131" t="s">
        <v>261</v>
      </c>
      <c r="F130" s="129" t="s">
        <v>18</v>
      </c>
      <c r="G130" s="130">
        <f>'прил 4'!G112</f>
        <v>60000</v>
      </c>
      <c r="H130" s="130">
        <f>'прил 4'!H112</f>
        <v>60000</v>
      </c>
    </row>
    <row r="131" spans="1:8" s="5" customFormat="1" ht="94.5">
      <c r="A131" s="127"/>
      <c r="B131" s="52" t="s">
        <v>297</v>
      </c>
      <c r="C131" s="129" t="s">
        <v>63</v>
      </c>
      <c r="D131" s="129" t="s">
        <v>177</v>
      </c>
      <c r="E131" s="141" t="s">
        <v>290</v>
      </c>
      <c r="F131" s="129"/>
      <c r="G131" s="130">
        <f>G132</f>
        <v>7000</v>
      </c>
      <c r="H131" s="130">
        <f>H132</f>
        <v>7500</v>
      </c>
    </row>
    <row r="132" spans="1:8" s="5" customFormat="1" ht="15.75">
      <c r="A132" s="127"/>
      <c r="B132" s="41" t="s">
        <v>360</v>
      </c>
      <c r="C132" s="129" t="s">
        <v>63</v>
      </c>
      <c r="D132" s="129" t="s">
        <v>177</v>
      </c>
      <c r="E132" s="141" t="s">
        <v>290</v>
      </c>
      <c r="F132" s="129" t="s">
        <v>18</v>
      </c>
      <c r="G132" s="130">
        <f>'прил 4'!G114</f>
        <v>7000</v>
      </c>
      <c r="H132" s="130">
        <f>'прил 4'!H114</f>
        <v>7500</v>
      </c>
    </row>
    <row r="133" spans="1:8" s="5" customFormat="1" ht="31.5">
      <c r="A133" s="127"/>
      <c r="B133" s="41" t="s">
        <v>256</v>
      </c>
      <c r="C133" s="129" t="s">
        <v>63</v>
      </c>
      <c r="D133" s="129" t="s">
        <v>177</v>
      </c>
      <c r="E133" s="131" t="s">
        <v>101</v>
      </c>
      <c r="F133" s="129"/>
      <c r="G133" s="130">
        <f>G134</f>
        <v>17926.3</v>
      </c>
      <c r="H133" s="130">
        <f>H134</f>
        <v>27226.3</v>
      </c>
    </row>
    <row r="134" spans="1:8" s="5" customFormat="1" ht="47.25">
      <c r="A134" s="127"/>
      <c r="B134" s="52" t="s">
        <v>243</v>
      </c>
      <c r="C134" s="129" t="s">
        <v>63</v>
      </c>
      <c r="D134" s="129" t="s">
        <v>177</v>
      </c>
      <c r="E134" s="131" t="s">
        <v>102</v>
      </c>
      <c r="F134" s="129"/>
      <c r="G134" s="130">
        <f>G135+G137+G139</f>
        <v>17926.3</v>
      </c>
      <c r="H134" s="130">
        <f>H135+H137+H139</f>
        <v>27226.3</v>
      </c>
    </row>
    <row r="135" spans="1:8" s="5" customFormat="1" ht="63">
      <c r="A135" s="127"/>
      <c r="B135" s="52" t="s">
        <v>103</v>
      </c>
      <c r="C135" s="129" t="s">
        <v>63</v>
      </c>
      <c r="D135" s="129" t="s">
        <v>177</v>
      </c>
      <c r="E135" s="131" t="s">
        <v>263</v>
      </c>
      <c r="F135" s="129"/>
      <c r="G135" s="130">
        <f>G136</f>
        <v>6726.3</v>
      </c>
      <c r="H135" s="130">
        <f>H136</f>
        <v>6726.3</v>
      </c>
    </row>
    <row r="136" spans="1:8" s="5" customFormat="1" ht="15.75">
      <c r="A136" s="127"/>
      <c r="B136" s="41" t="s">
        <v>360</v>
      </c>
      <c r="C136" s="129" t="s">
        <v>63</v>
      </c>
      <c r="D136" s="129" t="s">
        <v>177</v>
      </c>
      <c r="E136" s="131" t="s">
        <v>263</v>
      </c>
      <c r="F136" s="129" t="s">
        <v>18</v>
      </c>
      <c r="G136" s="130">
        <f>'прил 4'!G118</f>
        <v>6726.3</v>
      </c>
      <c r="H136" s="130">
        <f>'прил 4'!H118</f>
        <v>6726.3</v>
      </c>
    </row>
    <row r="137" spans="1:8" s="5" customFormat="1" ht="78.75">
      <c r="A137" s="127"/>
      <c r="B137" s="52" t="s">
        <v>104</v>
      </c>
      <c r="C137" s="129" t="s">
        <v>63</v>
      </c>
      <c r="D137" s="129" t="s">
        <v>177</v>
      </c>
      <c r="E137" s="131" t="s">
        <v>291</v>
      </c>
      <c r="F137" s="129"/>
      <c r="G137" s="130">
        <f>G138</f>
        <v>3200</v>
      </c>
      <c r="H137" s="130">
        <f>H138</f>
        <v>3500</v>
      </c>
    </row>
    <row r="138" spans="1:8" s="5" customFormat="1" ht="15.75">
      <c r="A138" s="127"/>
      <c r="B138" s="41" t="s">
        <v>360</v>
      </c>
      <c r="C138" s="129" t="s">
        <v>63</v>
      </c>
      <c r="D138" s="129" t="s">
        <v>177</v>
      </c>
      <c r="E138" s="131" t="s">
        <v>291</v>
      </c>
      <c r="F138" s="129" t="s">
        <v>18</v>
      </c>
      <c r="G138" s="130">
        <f>'прил 4'!G120</f>
        <v>3200</v>
      </c>
      <c r="H138" s="130">
        <f>'прил 4'!H120</f>
        <v>3500</v>
      </c>
    </row>
    <row r="139" spans="1:8" s="5" customFormat="1" ht="78.75">
      <c r="A139" s="127"/>
      <c r="B139" s="49" t="s">
        <v>378</v>
      </c>
      <c r="C139" s="129" t="s">
        <v>63</v>
      </c>
      <c r="D139" s="129" t="s">
        <v>177</v>
      </c>
      <c r="E139" s="153" t="s">
        <v>379</v>
      </c>
      <c r="F139" s="94"/>
      <c r="G139" s="130">
        <f>G140</f>
        <v>8000</v>
      </c>
      <c r="H139" s="130">
        <f>H140</f>
        <v>17000</v>
      </c>
    </row>
    <row r="140" spans="1:8" s="5" customFormat="1" ht="31.5">
      <c r="A140" s="127"/>
      <c r="B140" s="41" t="s">
        <v>60</v>
      </c>
      <c r="C140" s="129" t="s">
        <v>63</v>
      </c>
      <c r="D140" s="129" t="s">
        <v>177</v>
      </c>
      <c r="E140" s="153" t="s">
        <v>379</v>
      </c>
      <c r="F140" s="169">
        <v>600</v>
      </c>
      <c r="G140" s="130">
        <f>'прил 4'!G122</f>
        <v>8000</v>
      </c>
      <c r="H140" s="130">
        <f>'прил 4'!H122</f>
        <v>17000</v>
      </c>
    </row>
    <row r="141" spans="1:8" ht="15.75">
      <c r="A141" s="127"/>
      <c r="B141" s="41" t="s">
        <v>218</v>
      </c>
      <c r="C141" s="129" t="s">
        <v>63</v>
      </c>
      <c r="D141" s="129" t="s">
        <v>235</v>
      </c>
      <c r="E141" s="131"/>
      <c r="F141" s="129"/>
      <c r="G141" s="130">
        <f>G142</f>
        <v>11224.4898</v>
      </c>
      <c r="H141" s="130">
        <f>H142</f>
        <v>15969.591840000001</v>
      </c>
    </row>
    <row r="142" spans="1:8" ht="47.25">
      <c r="A142" s="127"/>
      <c r="B142" s="52" t="s">
        <v>236</v>
      </c>
      <c r="C142" s="129" t="s">
        <v>63</v>
      </c>
      <c r="D142" s="129" t="s">
        <v>235</v>
      </c>
      <c r="E142" s="131" t="s">
        <v>78</v>
      </c>
      <c r="F142" s="129"/>
      <c r="G142" s="130">
        <f>G143</f>
        <v>11224.4898</v>
      </c>
      <c r="H142" s="130">
        <f>H143</f>
        <v>15969.591840000001</v>
      </c>
    </row>
    <row r="143" spans="1:8" ht="31.5">
      <c r="A143" s="127"/>
      <c r="B143" s="52" t="s">
        <v>219</v>
      </c>
      <c r="C143" s="129" t="s">
        <v>63</v>
      </c>
      <c r="D143" s="129" t="s">
        <v>235</v>
      </c>
      <c r="E143" s="131" t="s">
        <v>79</v>
      </c>
      <c r="F143" s="129"/>
      <c r="G143" s="130">
        <f>G144+G146</f>
        <v>11224.4898</v>
      </c>
      <c r="H143" s="130">
        <f>H144+H146</f>
        <v>15969.591840000001</v>
      </c>
    </row>
    <row r="144" spans="1:8" ht="63">
      <c r="A144" s="127"/>
      <c r="B144" s="49" t="s">
        <v>221</v>
      </c>
      <c r="C144" s="129" t="s">
        <v>63</v>
      </c>
      <c r="D144" s="129" t="s">
        <v>235</v>
      </c>
      <c r="E144" s="131" t="s">
        <v>222</v>
      </c>
      <c r="F144" s="129"/>
      <c r="G144" s="130">
        <f>G145</f>
        <v>11000</v>
      </c>
      <c r="H144" s="130">
        <f>H145</f>
        <v>15650.2</v>
      </c>
    </row>
    <row r="145" spans="1:8" ht="15.75">
      <c r="A145" s="127"/>
      <c r="B145" s="41" t="s">
        <v>360</v>
      </c>
      <c r="C145" s="129" t="s">
        <v>63</v>
      </c>
      <c r="D145" s="129" t="s">
        <v>235</v>
      </c>
      <c r="E145" s="131" t="s">
        <v>222</v>
      </c>
      <c r="F145" s="129" t="s">
        <v>18</v>
      </c>
      <c r="G145" s="130">
        <f>'прил 4'!G127</f>
        <v>11000</v>
      </c>
      <c r="H145" s="130">
        <f>'прил 4'!H127</f>
        <v>15650.2</v>
      </c>
    </row>
    <row r="146" spans="1:8" ht="78.75">
      <c r="A146" s="127"/>
      <c r="B146" s="49" t="s">
        <v>241</v>
      </c>
      <c r="C146" s="129" t="s">
        <v>63</v>
      </c>
      <c r="D146" s="129" t="s">
        <v>235</v>
      </c>
      <c r="E146" s="131" t="s">
        <v>292</v>
      </c>
      <c r="F146" s="129"/>
      <c r="G146" s="130">
        <f>G147</f>
        <v>224.4898</v>
      </c>
      <c r="H146" s="130">
        <f>H147</f>
        <v>319.39184</v>
      </c>
    </row>
    <row r="147" spans="1:8" ht="15.75">
      <c r="A147" s="127"/>
      <c r="B147" s="41" t="s">
        <v>360</v>
      </c>
      <c r="C147" s="129" t="s">
        <v>63</v>
      </c>
      <c r="D147" s="129" t="s">
        <v>235</v>
      </c>
      <c r="E147" s="131" t="s">
        <v>292</v>
      </c>
      <c r="F147" s="129" t="s">
        <v>18</v>
      </c>
      <c r="G147" s="130">
        <f>'прил 4'!G129</f>
        <v>224.4898</v>
      </c>
      <c r="H147" s="130">
        <f>'прил 4'!H129</f>
        <v>319.39184</v>
      </c>
    </row>
    <row r="148" spans="1:8" s="4" customFormat="1" ht="15.75">
      <c r="A148" s="123">
        <v>4</v>
      </c>
      <c r="B148" s="124" t="s">
        <v>68</v>
      </c>
      <c r="C148" s="125" t="s">
        <v>69</v>
      </c>
      <c r="D148" s="125"/>
      <c r="E148" s="125"/>
      <c r="F148" s="125"/>
      <c r="G148" s="126">
        <f>G149+G173+G183+G206</f>
        <v>2055958.7536499999</v>
      </c>
      <c r="H148" s="126">
        <f>H149+H173+H183+H206</f>
        <v>353396.56252000004</v>
      </c>
    </row>
    <row r="149" spans="1:8" ht="15.75">
      <c r="A149" s="127"/>
      <c r="B149" s="128" t="s">
        <v>70</v>
      </c>
      <c r="C149" s="129" t="s">
        <v>69</v>
      </c>
      <c r="D149" s="129" t="s">
        <v>8</v>
      </c>
      <c r="E149" s="129"/>
      <c r="F149" s="129"/>
      <c r="G149" s="130">
        <f>G153+G156+G150+G170</f>
        <v>1826876.17165</v>
      </c>
      <c r="H149" s="130">
        <f>H153+H156+H150</f>
        <v>143395.35081</v>
      </c>
    </row>
    <row r="150" spans="1:8" ht="31.5">
      <c r="A150" s="127"/>
      <c r="B150" s="41" t="s">
        <v>255</v>
      </c>
      <c r="C150" s="129" t="s">
        <v>69</v>
      </c>
      <c r="D150" s="129" t="s">
        <v>8</v>
      </c>
      <c r="E150" s="131" t="s">
        <v>109</v>
      </c>
      <c r="F150" s="137"/>
      <c r="G150" s="130">
        <f>G151</f>
        <v>6424.95306</v>
      </c>
      <c r="H150" s="130">
        <f>H151</f>
        <v>6745.35081</v>
      </c>
    </row>
    <row r="151" spans="1:8" ht="63">
      <c r="A151" s="127"/>
      <c r="B151" s="55" t="s">
        <v>181</v>
      </c>
      <c r="C151" s="129" t="s">
        <v>69</v>
      </c>
      <c r="D151" s="129" t="s">
        <v>8</v>
      </c>
      <c r="E151" s="131" t="s">
        <v>118</v>
      </c>
      <c r="F151" s="137"/>
      <c r="G151" s="130">
        <f>G152</f>
        <v>6424.95306</v>
      </c>
      <c r="H151" s="130">
        <f>H152</f>
        <v>6745.35081</v>
      </c>
    </row>
    <row r="152" spans="1:8" ht="15.75">
      <c r="A152" s="127"/>
      <c r="B152" s="41" t="s">
        <v>360</v>
      </c>
      <c r="C152" s="129" t="s">
        <v>69</v>
      </c>
      <c r="D152" s="129" t="s">
        <v>8</v>
      </c>
      <c r="E152" s="131" t="s">
        <v>118</v>
      </c>
      <c r="F152" s="137" t="s">
        <v>18</v>
      </c>
      <c r="G152" s="130">
        <f>'прил 4'!G254</f>
        <v>6424.95306</v>
      </c>
      <c r="H152" s="130">
        <f>'прил 4'!H254</f>
        <v>6745.35081</v>
      </c>
    </row>
    <row r="153" spans="1:8" ht="31.5">
      <c r="A153" s="127"/>
      <c r="B153" s="41" t="s">
        <v>227</v>
      </c>
      <c r="C153" s="129" t="s">
        <v>69</v>
      </c>
      <c r="D153" s="129" t="s">
        <v>8</v>
      </c>
      <c r="E153" s="131" t="s">
        <v>72</v>
      </c>
      <c r="F153" s="129"/>
      <c r="G153" s="130">
        <f>G154</f>
        <v>1500</v>
      </c>
      <c r="H153" s="130">
        <f>H154</f>
        <v>1500</v>
      </c>
    </row>
    <row r="154" spans="1:8" ht="78.75">
      <c r="A154" s="127"/>
      <c r="B154" s="49" t="s">
        <v>73</v>
      </c>
      <c r="C154" s="129" t="s">
        <v>69</v>
      </c>
      <c r="D154" s="129" t="s">
        <v>8</v>
      </c>
      <c r="E154" s="131" t="s">
        <v>74</v>
      </c>
      <c r="F154" s="129"/>
      <c r="G154" s="130">
        <f>G155</f>
        <v>1500</v>
      </c>
      <c r="H154" s="130">
        <f>H155</f>
        <v>1500</v>
      </c>
    </row>
    <row r="155" spans="1:8" ht="15.75">
      <c r="A155" s="127"/>
      <c r="B155" s="41" t="s">
        <v>360</v>
      </c>
      <c r="C155" s="129" t="s">
        <v>69</v>
      </c>
      <c r="D155" s="129" t="s">
        <v>8</v>
      </c>
      <c r="E155" s="131" t="s">
        <v>74</v>
      </c>
      <c r="F155" s="129" t="s">
        <v>18</v>
      </c>
      <c r="G155" s="130">
        <f>'прил 4'!G134</f>
        <v>1500</v>
      </c>
      <c r="H155" s="130">
        <f>'прил 4'!H134</f>
        <v>1500</v>
      </c>
    </row>
    <row r="156" spans="1:8" ht="31.5">
      <c r="A156" s="127"/>
      <c r="B156" s="49" t="s">
        <v>182</v>
      </c>
      <c r="C156" s="129" t="s">
        <v>69</v>
      </c>
      <c r="D156" s="129" t="s">
        <v>8</v>
      </c>
      <c r="E156" s="131" t="s">
        <v>114</v>
      </c>
      <c r="F156" s="129"/>
      <c r="G156" s="130">
        <f>G163+G160+G157</f>
        <v>1430001.28286</v>
      </c>
      <c r="H156" s="130">
        <f>H163+H160+H157</f>
        <v>135150</v>
      </c>
    </row>
    <row r="157" spans="1:8" ht="31.5">
      <c r="A157" s="127"/>
      <c r="B157" s="41" t="s">
        <v>187</v>
      </c>
      <c r="C157" s="129" t="s">
        <v>69</v>
      </c>
      <c r="D157" s="129" t="s">
        <v>8</v>
      </c>
      <c r="E157" s="146" t="s">
        <v>121</v>
      </c>
      <c r="F157" s="129"/>
      <c r="G157" s="130">
        <f>G158</f>
        <v>1426751.28286</v>
      </c>
      <c r="H157" s="130">
        <f>H158</f>
        <v>129000</v>
      </c>
    </row>
    <row r="158" spans="1:8" ht="31.5">
      <c r="A158" s="127"/>
      <c r="B158" s="52" t="s">
        <v>369</v>
      </c>
      <c r="C158" s="129" t="s">
        <v>69</v>
      </c>
      <c r="D158" s="129" t="s">
        <v>8</v>
      </c>
      <c r="E158" s="153" t="s">
        <v>370</v>
      </c>
      <c r="F158" s="129"/>
      <c r="G158" s="130">
        <f>G159</f>
        <v>1426751.28286</v>
      </c>
      <c r="H158" s="130">
        <f>H159</f>
        <v>129000</v>
      </c>
    </row>
    <row r="159" spans="1:8" ht="15.75">
      <c r="A159" s="127"/>
      <c r="B159" s="61" t="s">
        <v>375</v>
      </c>
      <c r="C159" s="129" t="s">
        <v>69</v>
      </c>
      <c r="D159" s="129" t="s">
        <v>8</v>
      </c>
      <c r="E159" s="131" t="s">
        <v>370</v>
      </c>
      <c r="F159" s="129" t="s">
        <v>374</v>
      </c>
      <c r="G159" s="130">
        <f>'прил 4'!G302</f>
        <v>1426751.28286</v>
      </c>
      <c r="H159" s="130">
        <f>'прил 4'!H302</f>
        <v>129000</v>
      </c>
    </row>
    <row r="160" spans="1:8" ht="31.5">
      <c r="A160" s="127"/>
      <c r="B160" s="49" t="s">
        <v>344</v>
      </c>
      <c r="C160" s="129" t="s">
        <v>69</v>
      </c>
      <c r="D160" s="129" t="s">
        <v>8</v>
      </c>
      <c r="E160" s="131" t="s">
        <v>338</v>
      </c>
      <c r="F160" s="129"/>
      <c r="G160" s="130">
        <f>G161</f>
        <v>150</v>
      </c>
      <c r="H160" s="130">
        <f>H161</f>
        <v>150</v>
      </c>
    </row>
    <row r="161" spans="1:8" ht="78.75">
      <c r="A161" s="127"/>
      <c r="B161" s="49" t="s">
        <v>347</v>
      </c>
      <c r="C161" s="129" t="s">
        <v>69</v>
      </c>
      <c r="D161" s="129" t="s">
        <v>8</v>
      </c>
      <c r="E161" s="131" t="s">
        <v>340</v>
      </c>
      <c r="F161" s="129"/>
      <c r="G161" s="130">
        <f>G162</f>
        <v>150</v>
      </c>
      <c r="H161" s="130">
        <f>H162</f>
        <v>150</v>
      </c>
    </row>
    <row r="162" spans="1:8" ht="15.75">
      <c r="A162" s="127"/>
      <c r="B162" s="41" t="s">
        <v>360</v>
      </c>
      <c r="C162" s="129" t="s">
        <v>69</v>
      </c>
      <c r="D162" s="129" t="s">
        <v>8</v>
      </c>
      <c r="E162" s="131" t="s">
        <v>340</v>
      </c>
      <c r="F162" s="129" t="s">
        <v>18</v>
      </c>
      <c r="G162" s="130">
        <f>'прил 4'!G258</f>
        <v>150</v>
      </c>
      <c r="H162" s="130">
        <f>'прил 4'!H258</f>
        <v>150</v>
      </c>
    </row>
    <row r="163" spans="1:8" ht="31.5">
      <c r="A163" s="127"/>
      <c r="B163" s="49" t="s">
        <v>183</v>
      </c>
      <c r="C163" s="129" t="s">
        <v>69</v>
      </c>
      <c r="D163" s="129" t="s">
        <v>8</v>
      </c>
      <c r="E163" s="131" t="s">
        <v>184</v>
      </c>
      <c r="F163" s="129"/>
      <c r="G163" s="130">
        <f>G164+G166+G168</f>
        <v>3100</v>
      </c>
      <c r="H163" s="130">
        <f>H164</f>
        <v>6000</v>
      </c>
    </row>
    <row r="164" spans="1:8" ht="63">
      <c r="A164" s="127"/>
      <c r="B164" s="49" t="s">
        <v>278</v>
      </c>
      <c r="C164" s="131" t="s">
        <v>69</v>
      </c>
      <c r="D164" s="131" t="s">
        <v>8</v>
      </c>
      <c r="E164" s="131" t="s">
        <v>277</v>
      </c>
      <c r="F164" s="129"/>
      <c r="G164" s="130">
        <f>'прил 4'!G138</f>
        <v>1500</v>
      </c>
      <c r="H164" s="130">
        <f>'прил 4'!H138</f>
        <v>6000</v>
      </c>
    </row>
    <row r="165" spans="1:8" ht="15.75">
      <c r="A165" s="127"/>
      <c r="B165" s="41" t="s">
        <v>360</v>
      </c>
      <c r="C165" s="131" t="s">
        <v>69</v>
      </c>
      <c r="D165" s="131" t="s">
        <v>8</v>
      </c>
      <c r="E165" s="131" t="s">
        <v>277</v>
      </c>
      <c r="F165" s="129" t="s">
        <v>18</v>
      </c>
      <c r="G165" s="130">
        <f>'прил 4'!G138</f>
        <v>1500</v>
      </c>
      <c r="H165" s="130">
        <f>'прил 4'!H138</f>
        <v>6000</v>
      </c>
    </row>
    <row r="166" spans="1:8" ht="78.75">
      <c r="A166" s="127"/>
      <c r="B166" s="55" t="s">
        <v>358</v>
      </c>
      <c r="C166" s="131" t="s">
        <v>69</v>
      </c>
      <c r="D166" s="131" t="s">
        <v>8</v>
      </c>
      <c r="E166" s="43" t="s">
        <v>359</v>
      </c>
      <c r="F166" s="42"/>
      <c r="G166" s="130">
        <f>G167</f>
        <v>1500</v>
      </c>
      <c r="H166" s="130">
        <f>H167</f>
        <v>0</v>
      </c>
    </row>
    <row r="167" spans="1:8" ht="15.75">
      <c r="A167" s="127"/>
      <c r="B167" s="41" t="s">
        <v>360</v>
      </c>
      <c r="C167" s="131" t="s">
        <v>69</v>
      </c>
      <c r="D167" s="131" t="s">
        <v>8</v>
      </c>
      <c r="E167" s="43" t="s">
        <v>359</v>
      </c>
      <c r="F167" s="42" t="s">
        <v>18</v>
      </c>
      <c r="G167" s="130">
        <f>'прил 4'!G308</f>
        <v>1500</v>
      </c>
      <c r="H167" s="130">
        <f>'прил 4'!H308</f>
        <v>0</v>
      </c>
    </row>
    <row r="168" spans="1:8" ht="78.75">
      <c r="A168" s="127"/>
      <c r="B168" s="49" t="s">
        <v>361</v>
      </c>
      <c r="C168" s="131" t="s">
        <v>69</v>
      </c>
      <c r="D168" s="131" t="s">
        <v>8</v>
      </c>
      <c r="E168" s="153" t="s">
        <v>362</v>
      </c>
      <c r="F168" s="42"/>
      <c r="G168" s="130">
        <f>G169</f>
        <v>100</v>
      </c>
      <c r="H168" s="130">
        <f>H169</f>
        <v>0</v>
      </c>
    </row>
    <row r="169" spans="1:8" ht="15.75">
      <c r="A169" s="127"/>
      <c r="B169" s="41" t="s">
        <v>360</v>
      </c>
      <c r="C169" s="131" t="s">
        <v>69</v>
      </c>
      <c r="D169" s="131" t="s">
        <v>8</v>
      </c>
      <c r="E169" s="153" t="s">
        <v>362</v>
      </c>
      <c r="F169" s="42" t="s">
        <v>18</v>
      </c>
      <c r="G169" s="130">
        <f>'прил 4'!G310</f>
        <v>100</v>
      </c>
      <c r="H169" s="130">
        <f>'прил 4'!H310</f>
        <v>0</v>
      </c>
    </row>
    <row r="170" spans="1:8" ht="31.5">
      <c r="A170" s="127"/>
      <c r="B170" s="41" t="s">
        <v>386</v>
      </c>
      <c r="C170" s="131" t="s">
        <v>69</v>
      </c>
      <c r="D170" s="131" t="s">
        <v>8</v>
      </c>
      <c r="E170" s="153" t="s">
        <v>385</v>
      </c>
      <c r="F170" s="42"/>
      <c r="G170" s="130">
        <f>G171</f>
        <v>388949.93573</v>
      </c>
      <c r="H170" s="130">
        <f>H171</f>
        <v>0</v>
      </c>
    </row>
    <row r="171" spans="1:8" ht="94.5">
      <c r="A171" s="127"/>
      <c r="B171" s="174" t="s">
        <v>387</v>
      </c>
      <c r="C171" s="131" t="s">
        <v>69</v>
      </c>
      <c r="D171" s="131" t="s">
        <v>8</v>
      </c>
      <c r="E171" s="153" t="s">
        <v>384</v>
      </c>
      <c r="F171" s="42"/>
      <c r="G171" s="130">
        <f>G172</f>
        <v>388949.93573</v>
      </c>
      <c r="H171" s="130">
        <f>H172</f>
        <v>0</v>
      </c>
    </row>
    <row r="172" spans="1:8" ht="15.75">
      <c r="A172" s="127"/>
      <c r="B172" s="61" t="s">
        <v>375</v>
      </c>
      <c r="C172" s="131" t="s">
        <v>69</v>
      </c>
      <c r="D172" s="131" t="s">
        <v>8</v>
      </c>
      <c r="E172" s="43" t="s">
        <v>384</v>
      </c>
      <c r="F172" s="42" t="s">
        <v>374</v>
      </c>
      <c r="G172" s="130">
        <f>'прил 4'!G261</f>
        <v>388949.93573</v>
      </c>
      <c r="H172" s="130">
        <f>'прил 4'!H261</f>
        <v>0</v>
      </c>
    </row>
    <row r="173" spans="1:8" ht="15.75">
      <c r="A173" s="127"/>
      <c r="B173" s="41" t="s">
        <v>75</v>
      </c>
      <c r="C173" s="129" t="s">
        <v>69</v>
      </c>
      <c r="D173" s="129" t="s">
        <v>173</v>
      </c>
      <c r="E173" s="129"/>
      <c r="F173" s="129"/>
      <c r="G173" s="130">
        <f>G174+G178</f>
        <v>10946.14176</v>
      </c>
      <c r="H173" s="130">
        <f>H174+H178</f>
        <v>14946.14176</v>
      </c>
    </row>
    <row r="174" spans="1:8" ht="47.25">
      <c r="A174" s="127"/>
      <c r="B174" s="41" t="s">
        <v>220</v>
      </c>
      <c r="C174" s="129" t="s">
        <v>69</v>
      </c>
      <c r="D174" s="129" t="s">
        <v>173</v>
      </c>
      <c r="E174" s="131" t="s">
        <v>78</v>
      </c>
      <c r="F174" s="129"/>
      <c r="G174" s="130">
        <f aca="true" t="shared" si="2" ref="G174:H176">G175</f>
        <v>1500</v>
      </c>
      <c r="H174" s="130">
        <f t="shared" si="2"/>
        <v>1500</v>
      </c>
    </row>
    <row r="175" spans="1:8" ht="31.5">
      <c r="A175" s="127"/>
      <c r="B175" s="52" t="s">
        <v>219</v>
      </c>
      <c r="C175" s="129" t="s">
        <v>69</v>
      </c>
      <c r="D175" s="129" t="s">
        <v>173</v>
      </c>
      <c r="E175" s="131" t="s">
        <v>79</v>
      </c>
      <c r="F175" s="129"/>
      <c r="G175" s="130">
        <f t="shared" si="2"/>
        <v>1500</v>
      </c>
      <c r="H175" s="130">
        <f t="shared" si="2"/>
        <v>1500</v>
      </c>
    </row>
    <row r="176" spans="1:8" ht="78.75">
      <c r="A176" s="127"/>
      <c r="B176" s="49" t="s">
        <v>80</v>
      </c>
      <c r="C176" s="131" t="s">
        <v>69</v>
      </c>
      <c r="D176" s="131" t="s">
        <v>173</v>
      </c>
      <c r="E176" s="131" t="s">
        <v>81</v>
      </c>
      <c r="F176" s="129"/>
      <c r="G176" s="130">
        <f t="shared" si="2"/>
        <v>1500</v>
      </c>
      <c r="H176" s="130">
        <f t="shared" si="2"/>
        <v>1500</v>
      </c>
    </row>
    <row r="177" spans="1:8" ht="15.75">
      <c r="A177" s="127"/>
      <c r="B177" s="41" t="s">
        <v>360</v>
      </c>
      <c r="C177" s="131" t="s">
        <v>69</v>
      </c>
      <c r="D177" s="131" t="s">
        <v>173</v>
      </c>
      <c r="E177" s="131" t="s">
        <v>81</v>
      </c>
      <c r="F177" s="129" t="s">
        <v>18</v>
      </c>
      <c r="G177" s="130">
        <f>'прил 4'!G143</f>
        <v>1500</v>
      </c>
      <c r="H177" s="130">
        <f>'прил 4'!H143</f>
        <v>1500</v>
      </c>
    </row>
    <row r="178" spans="1:8" ht="15.75">
      <c r="A178" s="127"/>
      <c r="B178" s="41" t="s">
        <v>77</v>
      </c>
      <c r="C178" s="129" t="s">
        <v>69</v>
      </c>
      <c r="D178" s="129" t="s">
        <v>173</v>
      </c>
      <c r="E178" s="131" t="s">
        <v>10</v>
      </c>
      <c r="F178" s="129"/>
      <c r="G178" s="130">
        <f>G179+G181</f>
        <v>9446.14176</v>
      </c>
      <c r="H178" s="130">
        <f>H179+H181</f>
        <v>13446.14176</v>
      </c>
    </row>
    <row r="179" spans="1:10" ht="47.25">
      <c r="A179" s="127"/>
      <c r="B179" s="41" t="s">
        <v>105</v>
      </c>
      <c r="C179" s="129" t="s">
        <v>69</v>
      </c>
      <c r="D179" s="129" t="s">
        <v>173</v>
      </c>
      <c r="E179" s="131" t="s">
        <v>106</v>
      </c>
      <c r="F179" s="129"/>
      <c r="G179" s="130">
        <f>G180</f>
        <v>8446.14176</v>
      </c>
      <c r="H179" s="130">
        <f>H180</f>
        <v>12446.14176</v>
      </c>
      <c r="I179" s="5"/>
      <c r="J179" s="5"/>
    </row>
    <row r="180" spans="1:10" ht="15.75">
      <c r="A180" s="127"/>
      <c r="B180" s="41" t="s">
        <v>19</v>
      </c>
      <c r="C180" s="129" t="s">
        <v>69</v>
      </c>
      <c r="D180" s="129" t="s">
        <v>173</v>
      </c>
      <c r="E180" s="131" t="s">
        <v>106</v>
      </c>
      <c r="F180" s="129" t="s">
        <v>20</v>
      </c>
      <c r="G180" s="130">
        <f>'прил 4'!G146</f>
        <v>8446.14176</v>
      </c>
      <c r="H180" s="130">
        <f>'прил 4'!H146</f>
        <v>12446.14176</v>
      </c>
      <c r="I180" s="5"/>
      <c r="J180" s="5"/>
    </row>
    <row r="181" spans="1:10" ht="30.75" customHeight="1">
      <c r="A181" s="127"/>
      <c r="B181" s="44" t="s">
        <v>228</v>
      </c>
      <c r="C181" s="129" t="s">
        <v>69</v>
      </c>
      <c r="D181" s="129" t="s">
        <v>173</v>
      </c>
      <c r="E181" s="131" t="s">
        <v>229</v>
      </c>
      <c r="F181" s="129"/>
      <c r="G181" s="130">
        <f>G182</f>
        <v>1000</v>
      </c>
      <c r="H181" s="130">
        <f>H182</f>
        <v>1000</v>
      </c>
      <c r="I181" s="5"/>
      <c r="J181" s="5"/>
    </row>
    <row r="182" spans="1:10" ht="15.75">
      <c r="A182" s="127"/>
      <c r="B182" s="41" t="s">
        <v>19</v>
      </c>
      <c r="C182" s="129" t="s">
        <v>69</v>
      </c>
      <c r="D182" s="129" t="s">
        <v>173</v>
      </c>
      <c r="E182" s="131" t="s">
        <v>229</v>
      </c>
      <c r="F182" s="129" t="s">
        <v>20</v>
      </c>
      <c r="G182" s="130">
        <f>'прил 4'!G148</f>
        <v>1000</v>
      </c>
      <c r="H182" s="130">
        <f>'прил 4'!H148</f>
        <v>1000</v>
      </c>
      <c r="I182" s="5"/>
      <c r="J182" s="5"/>
    </row>
    <row r="183" spans="1:10" ht="15.75">
      <c r="A183" s="127"/>
      <c r="B183" s="41" t="s">
        <v>82</v>
      </c>
      <c r="C183" s="129" t="s">
        <v>69</v>
      </c>
      <c r="D183" s="129" t="s">
        <v>151</v>
      </c>
      <c r="E183" s="129"/>
      <c r="F183" s="129"/>
      <c r="G183" s="130">
        <f>G184+G195</f>
        <v>160746.10063</v>
      </c>
      <c r="H183" s="130">
        <f>H184+H195</f>
        <v>135257.84012</v>
      </c>
      <c r="I183" s="5"/>
      <c r="J183" s="5"/>
    </row>
    <row r="184" spans="1:10" ht="31.5">
      <c r="A184" s="127"/>
      <c r="B184" s="41" t="s">
        <v>188</v>
      </c>
      <c r="C184" s="129" t="s">
        <v>69</v>
      </c>
      <c r="D184" s="138" t="s">
        <v>151</v>
      </c>
      <c r="E184" s="131" t="s">
        <v>66</v>
      </c>
      <c r="F184" s="129"/>
      <c r="G184" s="130">
        <f>G185+G191</f>
        <v>82577.40534</v>
      </c>
      <c r="H184" s="130">
        <f>H185+H191</f>
        <v>5757.47483</v>
      </c>
      <c r="I184" s="5"/>
      <c r="J184" s="5"/>
    </row>
    <row r="185" spans="1:8" ht="15.75">
      <c r="A185" s="127"/>
      <c r="B185" s="41" t="s">
        <v>84</v>
      </c>
      <c r="C185" s="129" t="s">
        <v>69</v>
      </c>
      <c r="D185" s="138" t="s">
        <v>151</v>
      </c>
      <c r="E185" s="131" t="s">
        <v>85</v>
      </c>
      <c r="F185" s="129"/>
      <c r="G185" s="130">
        <f>G188+G186</f>
        <v>77462.92001</v>
      </c>
      <c r="H185" s="130">
        <f>H188</f>
        <v>642.7748300000001</v>
      </c>
    </row>
    <row r="186" spans="1:8" ht="47.25">
      <c r="A186" s="127"/>
      <c r="B186" s="61" t="s">
        <v>383</v>
      </c>
      <c r="C186" s="129" t="s">
        <v>69</v>
      </c>
      <c r="D186" s="138" t="s">
        <v>151</v>
      </c>
      <c r="E186" s="131" t="s">
        <v>382</v>
      </c>
      <c r="F186" s="129"/>
      <c r="G186" s="130">
        <f>G187</f>
        <v>65133.33</v>
      </c>
      <c r="H186" s="130">
        <f>H187</f>
        <v>0</v>
      </c>
    </row>
    <row r="187" spans="1:8" ht="31.5">
      <c r="A187" s="127"/>
      <c r="B187" s="61" t="s">
        <v>60</v>
      </c>
      <c r="C187" s="129" t="s">
        <v>69</v>
      </c>
      <c r="D187" s="138" t="s">
        <v>151</v>
      </c>
      <c r="E187" s="131" t="s">
        <v>382</v>
      </c>
      <c r="F187" s="129" t="s">
        <v>61</v>
      </c>
      <c r="G187" s="130">
        <f>'прил 4'!G153</f>
        <v>65133.33</v>
      </c>
      <c r="H187" s="130">
        <f>'прил 4'!H153</f>
        <v>0</v>
      </c>
    </row>
    <row r="188" spans="1:8" ht="31.5">
      <c r="A188" s="127"/>
      <c r="B188" s="49" t="s">
        <v>308</v>
      </c>
      <c r="C188" s="129" t="s">
        <v>69</v>
      </c>
      <c r="D188" s="138" t="s">
        <v>151</v>
      </c>
      <c r="E188" s="131" t="s">
        <v>286</v>
      </c>
      <c r="F188" s="129"/>
      <c r="G188" s="130">
        <f>G190+G189</f>
        <v>12329.59001</v>
      </c>
      <c r="H188" s="130">
        <f>H190+H189</f>
        <v>642.7748300000001</v>
      </c>
    </row>
    <row r="189" spans="1:8" ht="15.75">
      <c r="A189" s="127"/>
      <c r="B189" s="41" t="s">
        <v>360</v>
      </c>
      <c r="C189" s="129" t="s">
        <v>69</v>
      </c>
      <c r="D189" s="129" t="s">
        <v>151</v>
      </c>
      <c r="E189" s="131" t="s">
        <v>286</v>
      </c>
      <c r="F189" s="129" t="s">
        <v>18</v>
      </c>
      <c r="G189" s="130">
        <f>'прил 4'!G155</f>
        <v>7762.2940100000005</v>
      </c>
      <c r="H189" s="130">
        <f>'прил 4'!H155</f>
        <v>404.66935</v>
      </c>
    </row>
    <row r="190" spans="1:8" ht="15.75">
      <c r="A190" s="127"/>
      <c r="B190" s="41" t="s">
        <v>19</v>
      </c>
      <c r="C190" s="129" t="s">
        <v>69</v>
      </c>
      <c r="D190" s="129" t="s">
        <v>151</v>
      </c>
      <c r="E190" s="131" t="s">
        <v>286</v>
      </c>
      <c r="F190" s="129" t="s">
        <v>20</v>
      </c>
      <c r="G190" s="130">
        <f>'прил 4'!G159</f>
        <v>4567.296</v>
      </c>
      <c r="H190" s="130">
        <f>'прил 4'!H159</f>
        <v>238.10548</v>
      </c>
    </row>
    <row r="191" spans="1:8" ht="15.75">
      <c r="A191" s="127"/>
      <c r="B191" s="49" t="s">
        <v>123</v>
      </c>
      <c r="C191" s="129" t="s">
        <v>69</v>
      </c>
      <c r="D191" s="129" t="s">
        <v>151</v>
      </c>
      <c r="E191" s="131" t="s">
        <v>67</v>
      </c>
      <c r="F191" s="129"/>
      <c r="G191" s="130">
        <f>G192</f>
        <v>5114.4853299999995</v>
      </c>
      <c r="H191" s="130">
        <f>H192</f>
        <v>5114.7</v>
      </c>
    </row>
    <row r="192" spans="1:8" ht="78.75">
      <c r="A192" s="127"/>
      <c r="B192" s="52" t="s">
        <v>249</v>
      </c>
      <c r="C192" s="129" t="s">
        <v>69</v>
      </c>
      <c r="D192" s="129" t="s">
        <v>151</v>
      </c>
      <c r="E192" s="131" t="s">
        <v>250</v>
      </c>
      <c r="F192" s="129"/>
      <c r="G192" s="130">
        <f>G193+G194</f>
        <v>5114.4853299999995</v>
      </c>
      <c r="H192" s="130">
        <f>H193+H194</f>
        <v>5114.7</v>
      </c>
    </row>
    <row r="193" spans="1:8" ht="15.75">
      <c r="A193" s="127"/>
      <c r="B193" s="41" t="s">
        <v>360</v>
      </c>
      <c r="C193" s="129" t="s">
        <v>69</v>
      </c>
      <c r="D193" s="129" t="s">
        <v>151</v>
      </c>
      <c r="E193" s="131" t="s">
        <v>250</v>
      </c>
      <c r="F193" s="129" t="s">
        <v>18</v>
      </c>
      <c r="G193" s="130">
        <f>'прил 4'!G165</f>
        <v>2589.7</v>
      </c>
      <c r="H193" s="130">
        <f>'прил 4'!H165</f>
        <v>2589.7</v>
      </c>
    </row>
    <row r="194" spans="1:8" ht="31.5">
      <c r="A194" s="127"/>
      <c r="B194" s="41" t="s">
        <v>60</v>
      </c>
      <c r="C194" s="129" t="s">
        <v>69</v>
      </c>
      <c r="D194" s="129" t="s">
        <v>151</v>
      </c>
      <c r="E194" s="131" t="s">
        <v>250</v>
      </c>
      <c r="F194" s="129" t="s">
        <v>61</v>
      </c>
      <c r="G194" s="130">
        <f>'прил 4'!G166</f>
        <v>2524.78533</v>
      </c>
      <c r="H194" s="130">
        <f>'прил 4'!H166</f>
        <v>2525</v>
      </c>
    </row>
    <row r="195" spans="1:8" ht="15.75">
      <c r="A195" s="127"/>
      <c r="B195" s="41" t="s">
        <v>77</v>
      </c>
      <c r="C195" s="129" t="s">
        <v>69</v>
      </c>
      <c r="D195" s="129" t="s">
        <v>151</v>
      </c>
      <c r="E195" s="131" t="s">
        <v>10</v>
      </c>
      <c r="F195" s="129"/>
      <c r="G195" s="130">
        <f>G196+G198+G200+G202+G204</f>
        <v>78168.69529</v>
      </c>
      <c r="H195" s="130">
        <f>H196+H198+H200+H202+H204</f>
        <v>129500.36529</v>
      </c>
    </row>
    <row r="196" spans="1:8" ht="31.5">
      <c r="A196" s="127"/>
      <c r="B196" s="41" t="s">
        <v>237</v>
      </c>
      <c r="C196" s="131" t="s">
        <v>69</v>
      </c>
      <c r="D196" s="131" t="s">
        <v>151</v>
      </c>
      <c r="E196" s="131" t="s">
        <v>88</v>
      </c>
      <c r="F196" s="129"/>
      <c r="G196" s="130">
        <f>G197</f>
        <v>17296.06</v>
      </c>
      <c r="H196" s="130">
        <f>H197</f>
        <v>19994.4</v>
      </c>
    </row>
    <row r="197" spans="1:8" ht="15.75">
      <c r="A197" s="127"/>
      <c r="B197" s="41" t="s">
        <v>360</v>
      </c>
      <c r="C197" s="131" t="s">
        <v>69</v>
      </c>
      <c r="D197" s="131" t="s">
        <v>151</v>
      </c>
      <c r="E197" s="131" t="s">
        <v>88</v>
      </c>
      <c r="F197" s="129" t="s">
        <v>18</v>
      </c>
      <c r="G197" s="130">
        <f>'прил 4'!G169</f>
        <v>17296.06</v>
      </c>
      <c r="H197" s="130">
        <f>'прил 4'!H169</f>
        <v>19994.4</v>
      </c>
    </row>
    <row r="198" spans="1:8" ht="15.75">
      <c r="A198" s="127"/>
      <c r="B198" s="41" t="s">
        <v>89</v>
      </c>
      <c r="C198" s="131" t="s">
        <v>69</v>
      </c>
      <c r="D198" s="131" t="s">
        <v>151</v>
      </c>
      <c r="E198" s="131" t="s">
        <v>90</v>
      </c>
      <c r="F198" s="129"/>
      <c r="G198" s="130">
        <f>G199</f>
        <v>3368.37529</v>
      </c>
      <c r="H198" s="130">
        <f>H199</f>
        <v>3368.37529</v>
      </c>
    </row>
    <row r="199" spans="1:8" ht="15.75">
      <c r="A199" s="127"/>
      <c r="B199" s="41" t="s">
        <v>360</v>
      </c>
      <c r="C199" s="131" t="s">
        <v>69</v>
      </c>
      <c r="D199" s="131" t="s">
        <v>151</v>
      </c>
      <c r="E199" s="131" t="s">
        <v>90</v>
      </c>
      <c r="F199" s="129" t="s">
        <v>18</v>
      </c>
      <c r="G199" s="130">
        <f>'прил 4'!G172</f>
        <v>3368.37529</v>
      </c>
      <c r="H199" s="130">
        <f>'прил 4'!H172</f>
        <v>3368.37529</v>
      </c>
    </row>
    <row r="200" spans="1:8" ht="15.75">
      <c r="A200" s="127"/>
      <c r="B200" s="41" t="s">
        <v>91</v>
      </c>
      <c r="C200" s="131" t="s">
        <v>69</v>
      </c>
      <c r="D200" s="131" t="s">
        <v>151</v>
      </c>
      <c r="E200" s="131" t="s">
        <v>92</v>
      </c>
      <c r="F200" s="129"/>
      <c r="G200" s="130">
        <f>G201</f>
        <v>792.233</v>
      </c>
      <c r="H200" s="130">
        <f>H201</f>
        <v>792.233</v>
      </c>
    </row>
    <row r="201" spans="1:8" ht="15.75">
      <c r="A201" s="127"/>
      <c r="B201" s="41" t="s">
        <v>360</v>
      </c>
      <c r="C201" s="131" t="s">
        <v>69</v>
      </c>
      <c r="D201" s="131" t="s">
        <v>151</v>
      </c>
      <c r="E201" s="131" t="s">
        <v>92</v>
      </c>
      <c r="F201" s="129" t="s">
        <v>18</v>
      </c>
      <c r="G201" s="130">
        <f>'прил 4'!G174</f>
        <v>792.233</v>
      </c>
      <c r="H201" s="130">
        <f>'прил 4'!H174</f>
        <v>792.233</v>
      </c>
    </row>
    <row r="202" spans="1:8" ht="15.75">
      <c r="A202" s="127"/>
      <c r="B202" s="41" t="s">
        <v>93</v>
      </c>
      <c r="C202" s="131" t="s">
        <v>69</v>
      </c>
      <c r="D202" s="131" t="s">
        <v>151</v>
      </c>
      <c r="E202" s="131" t="s">
        <v>94</v>
      </c>
      <c r="F202" s="129"/>
      <c r="G202" s="130">
        <f>G203</f>
        <v>345.357</v>
      </c>
      <c r="H202" s="130">
        <f>H203</f>
        <v>345.357</v>
      </c>
    </row>
    <row r="203" spans="1:8" ht="15.75">
      <c r="A203" s="127"/>
      <c r="B203" s="41" t="s">
        <v>360</v>
      </c>
      <c r="C203" s="131" t="s">
        <v>69</v>
      </c>
      <c r="D203" s="131" t="s">
        <v>151</v>
      </c>
      <c r="E203" s="131" t="s">
        <v>94</v>
      </c>
      <c r="F203" s="129" t="s">
        <v>18</v>
      </c>
      <c r="G203" s="130">
        <f>'прил 4'!G176</f>
        <v>345.357</v>
      </c>
      <c r="H203" s="130">
        <f>'прил 4'!H176</f>
        <v>345.357</v>
      </c>
    </row>
    <row r="204" spans="1:8" ht="31.5">
      <c r="A204" s="127"/>
      <c r="B204" s="41" t="s">
        <v>86</v>
      </c>
      <c r="C204" s="131" t="s">
        <v>69</v>
      </c>
      <c r="D204" s="131" t="s">
        <v>151</v>
      </c>
      <c r="E204" s="131" t="s">
        <v>87</v>
      </c>
      <c r="F204" s="129"/>
      <c r="G204" s="130">
        <f>G205</f>
        <v>56366.67</v>
      </c>
      <c r="H204" s="130">
        <f>H205</f>
        <v>105000</v>
      </c>
    </row>
    <row r="205" spans="1:8" ht="31.5">
      <c r="A205" s="127"/>
      <c r="B205" s="41" t="s">
        <v>60</v>
      </c>
      <c r="C205" s="131" t="s">
        <v>69</v>
      </c>
      <c r="D205" s="131" t="s">
        <v>151</v>
      </c>
      <c r="E205" s="131" t="s">
        <v>87</v>
      </c>
      <c r="F205" s="129" t="s">
        <v>61</v>
      </c>
      <c r="G205" s="130">
        <f>'прил 4'!G178</f>
        <v>56366.67</v>
      </c>
      <c r="H205" s="130">
        <f>'прил 4'!H178</f>
        <v>105000</v>
      </c>
    </row>
    <row r="206" spans="1:8" ht="15.75">
      <c r="A206" s="127"/>
      <c r="B206" s="41" t="s">
        <v>95</v>
      </c>
      <c r="C206" s="131" t="s">
        <v>69</v>
      </c>
      <c r="D206" s="131" t="s">
        <v>69</v>
      </c>
      <c r="E206" s="131"/>
      <c r="F206" s="129"/>
      <c r="G206" s="130">
        <f>G207+G218+G215</f>
        <v>57390.339609999995</v>
      </c>
      <c r="H206" s="130">
        <f>H207+H218+H215</f>
        <v>59797.22983</v>
      </c>
    </row>
    <row r="207" spans="1:8" ht="47.25">
      <c r="A207" s="127"/>
      <c r="B207" s="41" t="s">
        <v>223</v>
      </c>
      <c r="C207" s="131" t="s">
        <v>69</v>
      </c>
      <c r="D207" s="131" t="s">
        <v>69</v>
      </c>
      <c r="E207" s="131" t="s">
        <v>78</v>
      </c>
      <c r="F207" s="129"/>
      <c r="G207" s="130">
        <f>G208</f>
        <v>21590.51878</v>
      </c>
      <c r="H207" s="130">
        <f>H208</f>
        <v>21685.183999999997</v>
      </c>
    </row>
    <row r="208" spans="1:8" ht="31.5">
      <c r="A208" s="127"/>
      <c r="B208" s="41" t="s">
        <v>219</v>
      </c>
      <c r="C208" s="131" t="s">
        <v>69</v>
      </c>
      <c r="D208" s="131" t="s">
        <v>69</v>
      </c>
      <c r="E208" s="131" t="s">
        <v>79</v>
      </c>
      <c r="F208" s="129"/>
      <c r="G208" s="130">
        <f>G209+G211+G213</f>
        <v>21590.51878</v>
      </c>
      <c r="H208" s="130">
        <f>H209+H211+H213</f>
        <v>21685.183999999997</v>
      </c>
    </row>
    <row r="209" spans="1:8" ht="47.25">
      <c r="A209" s="127"/>
      <c r="B209" s="52" t="s">
        <v>225</v>
      </c>
      <c r="C209" s="131" t="s">
        <v>69</v>
      </c>
      <c r="D209" s="131" t="s">
        <v>69</v>
      </c>
      <c r="E209" s="131" t="s">
        <v>224</v>
      </c>
      <c r="F209" s="129"/>
      <c r="G209" s="130">
        <f>G210</f>
        <v>20903.78</v>
      </c>
      <c r="H209" s="130">
        <f>H210</f>
        <v>20903.78</v>
      </c>
    </row>
    <row r="210" spans="1:8" ht="15.75">
      <c r="A210" s="127"/>
      <c r="B210" s="41" t="s">
        <v>360</v>
      </c>
      <c r="C210" s="131" t="s">
        <v>69</v>
      </c>
      <c r="D210" s="131" t="s">
        <v>69</v>
      </c>
      <c r="E210" s="131" t="s">
        <v>224</v>
      </c>
      <c r="F210" s="129" t="s">
        <v>18</v>
      </c>
      <c r="G210" s="130">
        <f>'прил 4'!G183</f>
        <v>20903.78</v>
      </c>
      <c r="H210" s="130">
        <f>'прил 4'!H183</f>
        <v>20903.78</v>
      </c>
    </row>
    <row r="211" spans="1:8" ht="63">
      <c r="A211" s="127"/>
      <c r="B211" s="52" t="s">
        <v>97</v>
      </c>
      <c r="C211" s="131" t="s">
        <v>69</v>
      </c>
      <c r="D211" s="131" t="s">
        <v>69</v>
      </c>
      <c r="E211" s="131" t="s">
        <v>293</v>
      </c>
      <c r="F211" s="129"/>
      <c r="G211" s="130">
        <f>G212</f>
        <v>466.73878</v>
      </c>
      <c r="H211" s="130">
        <f>H212</f>
        <v>561.404</v>
      </c>
    </row>
    <row r="212" spans="1:8" ht="15.75">
      <c r="A212" s="127"/>
      <c r="B212" s="41" t="s">
        <v>360</v>
      </c>
      <c r="C212" s="131" t="s">
        <v>69</v>
      </c>
      <c r="D212" s="131" t="s">
        <v>69</v>
      </c>
      <c r="E212" s="131" t="s">
        <v>293</v>
      </c>
      <c r="F212" s="129" t="s">
        <v>18</v>
      </c>
      <c r="G212" s="130">
        <f>'прил 4'!G185</f>
        <v>466.73878</v>
      </c>
      <c r="H212" s="130">
        <f>'прил 4'!H185</f>
        <v>561.404</v>
      </c>
    </row>
    <row r="213" spans="1:8" ht="126">
      <c r="A213" s="127"/>
      <c r="B213" s="52" t="s">
        <v>309</v>
      </c>
      <c r="C213" s="131" t="s">
        <v>69</v>
      </c>
      <c r="D213" s="131" t="s">
        <v>69</v>
      </c>
      <c r="E213" s="131" t="s">
        <v>226</v>
      </c>
      <c r="F213" s="137"/>
      <c r="G213" s="130">
        <f>G214</f>
        <v>220</v>
      </c>
      <c r="H213" s="130">
        <f>H214</f>
        <v>220</v>
      </c>
    </row>
    <row r="214" spans="1:8" ht="15.75">
      <c r="A214" s="127"/>
      <c r="B214" s="41" t="s">
        <v>19</v>
      </c>
      <c r="C214" s="131" t="s">
        <v>69</v>
      </c>
      <c r="D214" s="131" t="s">
        <v>69</v>
      </c>
      <c r="E214" s="131" t="s">
        <v>226</v>
      </c>
      <c r="F214" s="137" t="s">
        <v>20</v>
      </c>
      <c r="G214" s="130">
        <f>'прил 4'!G187</f>
        <v>220</v>
      </c>
      <c r="H214" s="130">
        <f>'прил 4'!H187</f>
        <v>220</v>
      </c>
    </row>
    <row r="215" spans="1:8" ht="31.5">
      <c r="A215" s="127"/>
      <c r="B215" s="41" t="s">
        <v>348</v>
      </c>
      <c r="C215" s="131" t="s">
        <v>69</v>
      </c>
      <c r="D215" s="131" t="s">
        <v>69</v>
      </c>
      <c r="E215" s="153" t="s">
        <v>350</v>
      </c>
      <c r="F215" s="148"/>
      <c r="G215" s="130">
        <f>G216</f>
        <v>35</v>
      </c>
      <c r="H215" s="130">
        <f>H216</f>
        <v>35</v>
      </c>
    </row>
    <row r="216" spans="1:8" ht="99" customHeight="1">
      <c r="A216" s="127"/>
      <c r="B216" s="49" t="s">
        <v>365</v>
      </c>
      <c r="C216" s="131" t="s">
        <v>69</v>
      </c>
      <c r="D216" s="131" t="s">
        <v>69</v>
      </c>
      <c r="E216" s="153" t="s">
        <v>351</v>
      </c>
      <c r="F216" s="148"/>
      <c r="G216" s="130">
        <f>G217</f>
        <v>35</v>
      </c>
      <c r="H216" s="130">
        <f>H217</f>
        <v>35</v>
      </c>
    </row>
    <row r="217" spans="1:8" ht="15.75">
      <c r="A217" s="127"/>
      <c r="B217" s="41" t="s">
        <v>360</v>
      </c>
      <c r="C217" s="131" t="s">
        <v>69</v>
      </c>
      <c r="D217" s="131" t="s">
        <v>69</v>
      </c>
      <c r="E217" s="153" t="s">
        <v>351</v>
      </c>
      <c r="F217" s="148" t="s">
        <v>18</v>
      </c>
      <c r="G217" s="130">
        <f>'прил 4'!G190</f>
        <v>35</v>
      </c>
      <c r="H217" s="130">
        <f>'прил 4'!H190</f>
        <v>35</v>
      </c>
    </row>
    <row r="218" spans="1:8" ht="15.75">
      <c r="A218" s="127"/>
      <c r="B218" s="52" t="s">
        <v>178</v>
      </c>
      <c r="C218" s="131" t="s">
        <v>69</v>
      </c>
      <c r="D218" s="131" t="s">
        <v>69</v>
      </c>
      <c r="E218" s="131" t="s">
        <v>10</v>
      </c>
      <c r="F218" s="129"/>
      <c r="G218" s="130">
        <f>G219+G225+G223</f>
        <v>35764.82083</v>
      </c>
      <c r="H218" s="130">
        <f>H219+H225+H223</f>
        <v>38077.045829999995</v>
      </c>
    </row>
    <row r="219" spans="1:8" ht="47.25">
      <c r="A219" s="127"/>
      <c r="B219" s="52" t="s">
        <v>16</v>
      </c>
      <c r="C219" s="131" t="s">
        <v>69</v>
      </c>
      <c r="D219" s="131" t="s">
        <v>69</v>
      </c>
      <c r="E219" s="131" t="s">
        <v>17</v>
      </c>
      <c r="F219" s="129"/>
      <c r="G219" s="130">
        <f>G220+G221+G222</f>
        <v>24057.930289999997</v>
      </c>
      <c r="H219" s="130">
        <f>H220+H221+H222</f>
        <v>26028.28529</v>
      </c>
    </row>
    <row r="220" spans="1:8" ht="47.25">
      <c r="A220" s="127"/>
      <c r="B220" s="41" t="s">
        <v>11</v>
      </c>
      <c r="C220" s="131" t="s">
        <v>69</v>
      </c>
      <c r="D220" s="131" t="s">
        <v>69</v>
      </c>
      <c r="E220" s="131" t="s">
        <v>17</v>
      </c>
      <c r="F220" s="129" t="s">
        <v>12</v>
      </c>
      <c r="G220" s="130">
        <f>'прил 4'!G193</f>
        <v>22148.622639999998</v>
      </c>
      <c r="H220" s="130">
        <f>'прил 4'!H193</f>
        <v>24118.97764</v>
      </c>
    </row>
    <row r="221" spans="1:8" ht="15.75">
      <c r="A221" s="127"/>
      <c r="B221" s="41" t="s">
        <v>360</v>
      </c>
      <c r="C221" s="131" t="s">
        <v>69</v>
      </c>
      <c r="D221" s="131" t="s">
        <v>69</v>
      </c>
      <c r="E221" s="131" t="s">
        <v>17</v>
      </c>
      <c r="F221" s="129" t="s">
        <v>18</v>
      </c>
      <c r="G221" s="130">
        <f>'прил 4'!G194</f>
        <v>571.36</v>
      </c>
      <c r="H221" s="130">
        <f>'прил 4'!H194</f>
        <v>571.36</v>
      </c>
    </row>
    <row r="222" spans="1:8" ht="15.75">
      <c r="A222" s="127"/>
      <c r="B222" s="41" t="s">
        <v>19</v>
      </c>
      <c r="C222" s="131" t="s">
        <v>69</v>
      </c>
      <c r="D222" s="131" t="s">
        <v>69</v>
      </c>
      <c r="E222" s="131" t="s">
        <v>17</v>
      </c>
      <c r="F222" s="129" t="s">
        <v>20</v>
      </c>
      <c r="G222" s="130">
        <f>'прил 4'!G195</f>
        <v>1337.94765</v>
      </c>
      <c r="H222" s="130">
        <f>'прил 4'!H195</f>
        <v>1337.94765</v>
      </c>
    </row>
    <row r="223" spans="1:8" ht="15.75">
      <c r="A223" s="127"/>
      <c r="B223" s="41" t="s">
        <v>314</v>
      </c>
      <c r="C223" s="131" t="s">
        <v>69</v>
      </c>
      <c r="D223" s="131" t="s">
        <v>69</v>
      </c>
      <c r="E223" s="131" t="s">
        <v>315</v>
      </c>
      <c r="F223" s="137"/>
      <c r="G223" s="130">
        <f>G224</f>
        <v>500</v>
      </c>
      <c r="H223" s="130">
        <f>H224</f>
        <v>500</v>
      </c>
    </row>
    <row r="224" spans="1:8" ht="15.75">
      <c r="A224" s="127"/>
      <c r="B224" s="41" t="s">
        <v>360</v>
      </c>
      <c r="C224" s="131" t="s">
        <v>69</v>
      </c>
      <c r="D224" s="131" t="s">
        <v>69</v>
      </c>
      <c r="E224" s="131" t="s">
        <v>315</v>
      </c>
      <c r="F224" s="137" t="s">
        <v>18</v>
      </c>
      <c r="G224" s="130">
        <f>'прил 4'!G265</f>
        <v>500</v>
      </c>
      <c r="H224" s="130">
        <f>'прил 4'!H265</f>
        <v>500</v>
      </c>
    </row>
    <row r="225" spans="1:8" ht="47.25">
      <c r="A225" s="127"/>
      <c r="B225" s="65" t="s">
        <v>380</v>
      </c>
      <c r="C225" s="131" t="s">
        <v>69</v>
      </c>
      <c r="D225" s="131" t="s">
        <v>69</v>
      </c>
      <c r="E225" s="131" t="s">
        <v>381</v>
      </c>
      <c r="F225" s="137"/>
      <c r="G225" s="130">
        <f>SUM(G226:G226)</f>
        <v>11206.890539999999</v>
      </c>
      <c r="H225" s="130">
        <f>SUM(H226:H226)</f>
        <v>11548.760539999997</v>
      </c>
    </row>
    <row r="226" spans="1:8" ht="31.5">
      <c r="A226" s="127"/>
      <c r="B226" s="61" t="s">
        <v>60</v>
      </c>
      <c r="C226" s="131" t="s">
        <v>69</v>
      </c>
      <c r="D226" s="131" t="s">
        <v>69</v>
      </c>
      <c r="E226" s="131" t="s">
        <v>381</v>
      </c>
      <c r="F226" s="137" t="s">
        <v>61</v>
      </c>
      <c r="G226" s="130">
        <f>'прил 4'!G197</f>
        <v>11206.890539999999</v>
      </c>
      <c r="H226" s="130">
        <f>'прил 4'!H197</f>
        <v>11548.760539999997</v>
      </c>
    </row>
    <row r="227" spans="1:8" ht="15.75">
      <c r="A227" s="123">
        <v>5</v>
      </c>
      <c r="B227" s="142" t="s">
        <v>272</v>
      </c>
      <c r="C227" s="125" t="s">
        <v>175</v>
      </c>
      <c r="D227" s="125"/>
      <c r="E227" s="125"/>
      <c r="F227" s="125"/>
      <c r="G227" s="126">
        <f>G228</f>
        <v>8223.494999999999</v>
      </c>
      <c r="H227" s="126">
        <f>H228</f>
        <v>9268.981</v>
      </c>
    </row>
    <row r="228" spans="1:8" ht="15.75">
      <c r="A228" s="127"/>
      <c r="B228" s="66" t="s">
        <v>267</v>
      </c>
      <c r="C228" s="131" t="s">
        <v>175</v>
      </c>
      <c r="D228" s="131" t="s">
        <v>69</v>
      </c>
      <c r="E228" s="131"/>
      <c r="F228" s="137"/>
      <c r="G228" s="130">
        <f>G229</f>
        <v>8223.494999999999</v>
      </c>
      <c r="H228" s="130">
        <f>H229</f>
        <v>9268.981</v>
      </c>
    </row>
    <row r="229" spans="1:8" ht="31.5">
      <c r="A229" s="127"/>
      <c r="B229" s="66" t="s">
        <v>268</v>
      </c>
      <c r="C229" s="131" t="s">
        <v>175</v>
      </c>
      <c r="D229" s="131" t="s">
        <v>69</v>
      </c>
      <c r="E229" s="131" t="s">
        <v>265</v>
      </c>
      <c r="F229" s="137"/>
      <c r="G229" s="130">
        <f>G230+G241</f>
        <v>8223.494999999999</v>
      </c>
      <c r="H229" s="130">
        <f>H230+H241</f>
        <v>9268.981</v>
      </c>
    </row>
    <row r="230" spans="1:8" ht="31.5">
      <c r="A230" s="127"/>
      <c r="B230" s="41" t="s">
        <v>300</v>
      </c>
      <c r="C230" s="131" t="s">
        <v>175</v>
      </c>
      <c r="D230" s="131" t="s">
        <v>69</v>
      </c>
      <c r="E230" s="131" t="s">
        <v>301</v>
      </c>
      <c r="F230" s="137"/>
      <c r="G230" s="130">
        <f>G231+G233+G235+G237+G239</f>
        <v>4103.557</v>
      </c>
      <c r="H230" s="130">
        <f>H231+H233+H235+H237+H239</f>
        <v>4038.147</v>
      </c>
    </row>
    <row r="231" spans="1:8" ht="110.25">
      <c r="A231" s="127"/>
      <c r="B231" s="49" t="s">
        <v>302</v>
      </c>
      <c r="C231" s="131" t="s">
        <v>175</v>
      </c>
      <c r="D231" s="131" t="s">
        <v>69</v>
      </c>
      <c r="E231" s="131" t="s">
        <v>303</v>
      </c>
      <c r="F231" s="137"/>
      <c r="G231" s="130">
        <f>G232</f>
        <v>800</v>
      </c>
      <c r="H231" s="130">
        <f>H232</f>
        <v>800</v>
      </c>
    </row>
    <row r="232" spans="1:8" ht="31.5">
      <c r="A232" s="127"/>
      <c r="B232" s="41" t="s">
        <v>60</v>
      </c>
      <c r="C232" s="131" t="s">
        <v>175</v>
      </c>
      <c r="D232" s="131" t="s">
        <v>69</v>
      </c>
      <c r="E232" s="131" t="s">
        <v>303</v>
      </c>
      <c r="F232" s="137" t="s">
        <v>61</v>
      </c>
      <c r="G232" s="130">
        <f>'прил 4'!G203</f>
        <v>800</v>
      </c>
      <c r="H232" s="130">
        <f>'прил 4'!H203</f>
        <v>800</v>
      </c>
    </row>
    <row r="233" spans="1:8" ht="63">
      <c r="A233" s="127"/>
      <c r="B233" s="49" t="s">
        <v>316</v>
      </c>
      <c r="C233" s="131" t="s">
        <v>175</v>
      </c>
      <c r="D233" s="131" t="s">
        <v>69</v>
      </c>
      <c r="E233" s="131" t="s">
        <v>317</v>
      </c>
      <c r="F233" s="137"/>
      <c r="G233" s="130">
        <f>G234</f>
        <v>864.397</v>
      </c>
      <c r="H233" s="130">
        <f>H234</f>
        <v>798.987</v>
      </c>
    </row>
    <row r="234" spans="1:8" ht="31.5">
      <c r="A234" s="127"/>
      <c r="B234" s="41" t="s">
        <v>60</v>
      </c>
      <c r="C234" s="131" t="s">
        <v>175</v>
      </c>
      <c r="D234" s="131" t="s">
        <v>69</v>
      </c>
      <c r="E234" s="131" t="s">
        <v>317</v>
      </c>
      <c r="F234" s="137" t="s">
        <v>61</v>
      </c>
      <c r="G234" s="130">
        <f>'прил 4'!G205</f>
        <v>864.397</v>
      </c>
      <c r="H234" s="130">
        <f>'прил 4'!H205</f>
        <v>798.987</v>
      </c>
    </row>
    <row r="235" spans="1:8" ht="78.75">
      <c r="A235" s="127"/>
      <c r="B235" s="49" t="s">
        <v>319</v>
      </c>
      <c r="C235" s="131" t="s">
        <v>175</v>
      </c>
      <c r="D235" s="131" t="s">
        <v>69</v>
      </c>
      <c r="E235" s="131" t="s">
        <v>318</v>
      </c>
      <c r="F235" s="137"/>
      <c r="G235" s="130">
        <f>G236</f>
        <v>600</v>
      </c>
      <c r="H235" s="130">
        <f>H236</f>
        <v>600</v>
      </c>
    </row>
    <row r="236" spans="1:8" ht="31.5">
      <c r="A236" s="127"/>
      <c r="B236" s="41" t="s">
        <v>60</v>
      </c>
      <c r="C236" s="131" t="s">
        <v>175</v>
      </c>
      <c r="D236" s="131" t="s">
        <v>69</v>
      </c>
      <c r="E236" s="131" t="s">
        <v>318</v>
      </c>
      <c r="F236" s="137" t="s">
        <v>61</v>
      </c>
      <c r="G236" s="130">
        <f>'прил 4'!G207</f>
        <v>600</v>
      </c>
      <c r="H236" s="130">
        <f>'прил 4'!H207</f>
        <v>600</v>
      </c>
    </row>
    <row r="237" spans="1:8" ht="63">
      <c r="A237" s="127"/>
      <c r="B237" s="49" t="s">
        <v>321</v>
      </c>
      <c r="C237" s="131" t="s">
        <v>175</v>
      </c>
      <c r="D237" s="131" t="s">
        <v>69</v>
      </c>
      <c r="E237" s="131" t="s">
        <v>323</v>
      </c>
      <c r="F237" s="137"/>
      <c r="G237" s="130">
        <f>G238</f>
        <v>839.16</v>
      </c>
      <c r="H237" s="130">
        <f>H238</f>
        <v>839.16</v>
      </c>
    </row>
    <row r="238" spans="1:8" ht="31.5">
      <c r="A238" s="127"/>
      <c r="B238" s="41" t="s">
        <v>60</v>
      </c>
      <c r="C238" s="131" t="s">
        <v>175</v>
      </c>
      <c r="D238" s="131" t="s">
        <v>69</v>
      </c>
      <c r="E238" s="131" t="s">
        <v>323</v>
      </c>
      <c r="F238" s="137" t="s">
        <v>61</v>
      </c>
      <c r="G238" s="130">
        <f>'прил 4'!G209</f>
        <v>839.16</v>
      </c>
      <c r="H238" s="130">
        <f>'прил 4'!H209</f>
        <v>839.16</v>
      </c>
    </row>
    <row r="239" spans="1:8" ht="63">
      <c r="A239" s="127"/>
      <c r="B239" s="49" t="s">
        <v>320</v>
      </c>
      <c r="C239" s="131" t="s">
        <v>175</v>
      </c>
      <c r="D239" s="131" t="s">
        <v>69</v>
      </c>
      <c r="E239" s="131" t="s">
        <v>322</v>
      </c>
      <c r="F239" s="137"/>
      <c r="G239" s="130">
        <f>G240</f>
        <v>1000</v>
      </c>
      <c r="H239" s="130">
        <f>H240</f>
        <v>1000</v>
      </c>
    </row>
    <row r="240" spans="1:8" ht="31.5">
      <c r="A240" s="127"/>
      <c r="B240" s="41" t="s">
        <v>60</v>
      </c>
      <c r="C240" s="131" t="s">
        <v>175</v>
      </c>
      <c r="D240" s="131" t="s">
        <v>69</v>
      </c>
      <c r="E240" s="131" t="s">
        <v>322</v>
      </c>
      <c r="F240" s="137" t="s">
        <v>61</v>
      </c>
      <c r="G240" s="130">
        <f>'прил 4'!G210</f>
        <v>1000</v>
      </c>
      <c r="H240" s="130">
        <f>'прил 4'!H210</f>
        <v>1000</v>
      </c>
    </row>
    <row r="241" spans="1:8" ht="31.5">
      <c r="A241" s="127"/>
      <c r="B241" s="41" t="s">
        <v>269</v>
      </c>
      <c r="C241" s="131" t="s">
        <v>175</v>
      </c>
      <c r="D241" s="131" t="s">
        <v>69</v>
      </c>
      <c r="E241" s="131" t="s">
        <v>266</v>
      </c>
      <c r="F241" s="137"/>
      <c r="G241" s="130">
        <f>G242+G244</f>
        <v>4119.938</v>
      </c>
      <c r="H241" s="130">
        <f>H242+H244</f>
        <v>5230.834</v>
      </c>
    </row>
    <row r="242" spans="1:8" ht="57" customHeight="1">
      <c r="A242" s="127"/>
      <c r="B242" s="49" t="s">
        <v>324</v>
      </c>
      <c r="C242" s="131" t="s">
        <v>175</v>
      </c>
      <c r="D242" s="131" t="s">
        <v>69</v>
      </c>
      <c r="E242" s="131" t="s">
        <v>326</v>
      </c>
      <c r="F242" s="137"/>
      <c r="G242" s="130">
        <f>G243</f>
        <v>2619.938</v>
      </c>
      <c r="H242" s="130">
        <f>H243</f>
        <v>3730.834</v>
      </c>
    </row>
    <row r="243" spans="1:8" ht="15.75">
      <c r="A243" s="127"/>
      <c r="B243" s="41" t="s">
        <v>360</v>
      </c>
      <c r="C243" s="131" t="s">
        <v>175</v>
      </c>
      <c r="D243" s="131" t="s">
        <v>69</v>
      </c>
      <c r="E243" s="131" t="s">
        <v>326</v>
      </c>
      <c r="F243" s="137" t="s">
        <v>18</v>
      </c>
      <c r="G243" s="130">
        <f>'прил 4'!G213</f>
        <v>2619.938</v>
      </c>
      <c r="H243" s="130">
        <f>'прил 4'!H213</f>
        <v>3730.834</v>
      </c>
    </row>
    <row r="244" spans="1:8" ht="63">
      <c r="A244" s="127"/>
      <c r="B244" s="49" t="s">
        <v>325</v>
      </c>
      <c r="C244" s="131" t="s">
        <v>175</v>
      </c>
      <c r="D244" s="131" t="s">
        <v>69</v>
      </c>
      <c r="E244" s="131" t="s">
        <v>327</v>
      </c>
      <c r="F244" s="137"/>
      <c r="G244" s="130">
        <f>G245</f>
        <v>1500</v>
      </c>
      <c r="H244" s="130">
        <f>H245</f>
        <v>1500</v>
      </c>
    </row>
    <row r="245" spans="1:8" ht="15.75">
      <c r="A245" s="127"/>
      <c r="B245" s="41" t="s">
        <v>360</v>
      </c>
      <c r="C245" s="131" t="s">
        <v>175</v>
      </c>
      <c r="D245" s="131" t="s">
        <v>69</v>
      </c>
      <c r="E245" s="131" t="s">
        <v>327</v>
      </c>
      <c r="F245" s="137" t="s">
        <v>18</v>
      </c>
      <c r="G245" s="130">
        <f>'прил 4'!G215</f>
        <v>1500</v>
      </c>
      <c r="H245" s="130">
        <f>'прил 4'!H215</f>
        <v>1500</v>
      </c>
    </row>
    <row r="246" spans="1:8" s="4" customFormat="1" ht="15.75">
      <c r="A246" s="123">
        <v>6</v>
      </c>
      <c r="B246" s="142" t="s">
        <v>126</v>
      </c>
      <c r="C246" s="125" t="s">
        <v>127</v>
      </c>
      <c r="D246" s="125"/>
      <c r="E246" s="125"/>
      <c r="F246" s="125"/>
      <c r="G246" s="126">
        <f>G247</f>
        <v>280</v>
      </c>
      <c r="H246" s="126">
        <f>H247</f>
        <v>280</v>
      </c>
    </row>
    <row r="247" spans="1:8" ht="15.75">
      <c r="A247" s="127"/>
      <c r="B247" s="41" t="s">
        <v>246</v>
      </c>
      <c r="C247" s="131" t="s">
        <v>127</v>
      </c>
      <c r="D247" s="131" t="s">
        <v>127</v>
      </c>
      <c r="E247" s="131"/>
      <c r="F247" s="129"/>
      <c r="G247" s="130">
        <f>G248</f>
        <v>280</v>
      </c>
      <c r="H247" s="130">
        <f>H248</f>
        <v>280</v>
      </c>
    </row>
    <row r="248" spans="1:8" ht="31.5">
      <c r="A248" s="127"/>
      <c r="B248" s="61" t="s">
        <v>189</v>
      </c>
      <c r="C248" s="131" t="s">
        <v>127</v>
      </c>
      <c r="D248" s="131" t="s">
        <v>127</v>
      </c>
      <c r="E248" s="131" t="s">
        <v>129</v>
      </c>
      <c r="F248" s="137"/>
      <c r="G248" s="130">
        <f>G249+G252</f>
        <v>280</v>
      </c>
      <c r="H248" s="130">
        <f>H249+H252</f>
        <v>280</v>
      </c>
    </row>
    <row r="249" spans="1:8" ht="15.75">
      <c r="A249" s="127"/>
      <c r="B249" s="61" t="s">
        <v>193</v>
      </c>
      <c r="C249" s="131" t="s">
        <v>127</v>
      </c>
      <c r="D249" s="131" t="s">
        <v>127</v>
      </c>
      <c r="E249" s="131" t="s">
        <v>192</v>
      </c>
      <c r="F249" s="137"/>
      <c r="G249" s="130">
        <f>G250</f>
        <v>220</v>
      </c>
      <c r="H249" s="130">
        <f>H250</f>
        <v>220</v>
      </c>
    </row>
    <row r="250" spans="1:8" ht="78.75">
      <c r="A250" s="127"/>
      <c r="B250" s="66" t="s">
        <v>130</v>
      </c>
      <c r="C250" s="131" t="s">
        <v>127</v>
      </c>
      <c r="D250" s="131" t="s">
        <v>127</v>
      </c>
      <c r="E250" s="131" t="s">
        <v>194</v>
      </c>
      <c r="F250" s="137"/>
      <c r="G250" s="130">
        <f>G251</f>
        <v>220</v>
      </c>
      <c r="H250" s="130">
        <f>H251</f>
        <v>220</v>
      </c>
    </row>
    <row r="251" spans="1:8" ht="15.75">
      <c r="A251" s="127"/>
      <c r="B251" s="41" t="s">
        <v>360</v>
      </c>
      <c r="C251" s="131" t="s">
        <v>127</v>
      </c>
      <c r="D251" s="131" t="s">
        <v>127</v>
      </c>
      <c r="E251" s="131" t="s">
        <v>194</v>
      </c>
      <c r="F251" s="137" t="s">
        <v>18</v>
      </c>
      <c r="G251" s="130">
        <f>'прил 4'!G327</f>
        <v>220</v>
      </c>
      <c r="H251" s="130">
        <f>'прил 4'!H327</f>
        <v>220</v>
      </c>
    </row>
    <row r="252" spans="1:8" ht="63">
      <c r="A252" s="127"/>
      <c r="B252" s="66" t="s">
        <v>131</v>
      </c>
      <c r="C252" s="131" t="s">
        <v>127</v>
      </c>
      <c r="D252" s="131" t="s">
        <v>127</v>
      </c>
      <c r="E252" s="131" t="s">
        <v>195</v>
      </c>
      <c r="F252" s="137"/>
      <c r="G252" s="130">
        <f>G253</f>
        <v>60</v>
      </c>
      <c r="H252" s="130">
        <f>H253</f>
        <v>60</v>
      </c>
    </row>
    <row r="253" spans="1:8" ht="15.75">
      <c r="A253" s="127"/>
      <c r="B253" s="41" t="s">
        <v>360</v>
      </c>
      <c r="C253" s="131" t="s">
        <v>127</v>
      </c>
      <c r="D253" s="131" t="s">
        <v>127</v>
      </c>
      <c r="E253" s="131" t="s">
        <v>195</v>
      </c>
      <c r="F253" s="137" t="s">
        <v>18</v>
      </c>
      <c r="G253" s="130">
        <f>'прил 4'!G329</f>
        <v>60</v>
      </c>
      <c r="H253" s="130">
        <f>'прил 4'!H329</f>
        <v>60</v>
      </c>
    </row>
    <row r="254" spans="1:8" s="4" customFormat="1" ht="15.75">
      <c r="A254" s="123">
        <v>7</v>
      </c>
      <c r="B254" s="124" t="s">
        <v>133</v>
      </c>
      <c r="C254" s="125" t="s">
        <v>134</v>
      </c>
      <c r="D254" s="125"/>
      <c r="E254" s="125"/>
      <c r="F254" s="125"/>
      <c r="G254" s="126">
        <f>G255</f>
        <v>33397.79047</v>
      </c>
      <c r="H254" s="126">
        <f>H255</f>
        <v>36336.31191</v>
      </c>
    </row>
    <row r="255" spans="1:8" ht="15.75">
      <c r="A255" s="127"/>
      <c r="B255" s="41" t="s">
        <v>135</v>
      </c>
      <c r="C255" s="131" t="s">
        <v>134</v>
      </c>
      <c r="D255" s="131" t="s">
        <v>8</v>
      </c>
      <c r="E255" s="131"/>
      <c r="F255" s="131"/>
      <c r="G255" s="130">
        <f>G263+G256</f>
        <v>33397.79047</v>
      </c>
      <c r="H255" s="130">
        <f>H263+H256</f>
        <v>36336.31191</v>
      </c>
    </row>
    <row r="256" spans="1:8" ht="15.75">
      <c r="A256" s="127"/>
      <c r="B256" s="61" t="s">
        <v>198</v>
      </c>
      <c r="C256" s="131" t="s">
        <v>134</v>
      </c>
      <c r="D256" s="131" t="s">
        <v>8</v>
      </c>
      <c r="E256" s="131" t="s">
        <v>137</v>
      </c>
      <c r="F256" s="131"/>
      <c r="G256" s="130">
        <f>G257+G260</f>
        <v>700</v>
      </c>
      <c r="H256" s="130">
        <f>H257+H260</f>
        <v>800</v>
      </c>
    </row>
    <row r="257" spans="1:8" ht="31.5">
      <c r="A257" s="127"/>
      <c r="B257" s="61" t="s">
        <v>199</v>
      </c>
      <c r="C257" s="131" t="s">
        <v>134</v>
      </c>
      <c r="D257" s="131" t="s">
        <v>8</v>
      </c>
      <c r="E257" s="131" t="s">
        <v>200</v>
      </c>
      <c r="F257" s="131"/>
      <c r="G257" s="130">
        <f>G258</f>
        <v>400</v>
      </c>
      <c r="H257" s="130">
        <f>H258</f>
        <v>400</v>
      </c>
    </row>
    <row r="258" spans="1:8" ht="110.25">
      <c r="A258" s="127"/>
      <c r="B258" s="65" t="s">
        <v>282</v>
      </c>
      <c r="C258" s="131" t="s">
        <v>134</v>
      </c>
      <c r="D258" s="131" t="s">
        <v>8</v>
      </c>
      <c r="E258" s="131" t="s">
        <v>201</v>
      </c>
      <c r="F258" s="131"/>
      <c r="G258" s="130">
        <f>G259</f>
        <v>400</v>
      </c>
      <c r="H258" s="130">
        <f>H259</f>
        <v>400</v>
      </c>
    </row>
    <row r="259" spans="1:8" ht="15.75">
      <c r="A259" s="127"/>
      <c r="B259" s="41" t="s">
        <v>360</v>
      </c>
      <c r="C259" s="131" t="s">
        <v>134</v>
      </c>
      <c r="D259" s="131" t="s">
        <v>8</v>
      </c>
      <c r="E259" s="131" t="s">
        <v>201</v>
      </c>
      <c r="F259" s="131" t="s">
        <v>18</v>
      </c>
      <c r="G259" s="130">
        <f>'прил 4'!G335</f>
        <v>400</v>
      </c>
      <c r="H259" s="130">
        <f>'прил 4'!H335</f>
        <v>400</v>
      </c>
    </row>
    <row r="260" spans="1:8" ht="15.75">
      <c r="A260" s="127"/>
      <c r="B260" s="61" t="s">
        <v>273</v>
      </c>
      <c r="C260" s="131" t="s">
        <v>134</v>
      </c>
      <c r="D260" s="131" t="s">
        <v>8</v>
      </c>
      <c r="E260" s="131" t="s">
        <v>274</v>
      </c>
      <c r="F260" s="137"/>
      <c r="G260" s="130">
        <f>G261</f>
        <v>300</v>
      </c>
      <c r="H260" s="130">
        <f>H261</f>
        <v>400</v>
      </c>
    </row>
    <row r="261" spans="1:8" ht="63">
      <c r="A261" s="127"/>
      <c r="B261" s="65" t="s">
        <v>276</v>
      </c>
      <c r="C261" s="131" t="s">
        <v>134</v>
      </c>
      <c r="D261" s="131" t="s">
        <v>8</v>
      </c>
      <c r="E261" s="131" t="s">
        <v>275</v>
      </c>
      <c r="F261" s="137"/>
      <c r="G261" s="130">
        <f>G262</f>
        <v>300</v>
      </c>
      <c r="H261" s="130">
        <f>H262</f>
        <v>400</v>
      </c>
    </row>
    <row r="262" spans="1:8" ht="31.5">
      <c r="A262" s="127"/>
      <c r="B262" s="41" t="s">
        <v>60</v>
      </c>
      <c r="C262" s="131" t="s">
        <v>134</v>
      </c>
      <c r="D262" s="131" t="s">
        <v>8</v>
      </c>
      <c r="E262" s="131" t="s">
        <v>275</v>
      </c>
      <c r="F262" s="137" t="s">
        <v>61</v>
      </c>
      <c r="G262" s="130">
        <f>'прил 4'!G337</f>
        <v>300</v>
      </c>
      <c r="H262" s="130">
        <f>'прил 4'!H337</f>
        <v>400</v>
      </c>
    </row>
    <row r="263" spans="1:8" ht="15.75">
      <c r="A263" s="127"/>
      <c r="B263" s="41" t="s">
        <v>9</v>
      </c>
      <c r="C263" s="131" t="s">
        <v>134</v>
      </c>
      <c r="D263" s="131" t="s">
        <v>8</v>
      </c>
      <c r="E263" s="131" t="s">
        <v>10</v>
      </c>
      <c r="F263" s="131"/>
      <c r="G263" s="130">
        <f>G264</f>
        <v>32697.79047</v>
      </c>
      <c r="H263" s="130">
        <f>H264</f>
        <v>35536.31191</v>
      </c>
    </row>
    <row r="264" spans="1:8" ht="47.25">
      <c r="A264" s="127"/>
      <c r="B264" s="41" t="s">
        <v>196</v>
      </c>
      <c r="C264" s="131" t="s">
        <v>134</v>
      </c>
      <c r="D264" s="131" t="s">
        <v>8</v>
      </c>
      <c r="E264" s="131" t="s">
        <v>197</v>
      </c>
      <c r="F264" s="131"/>
      <c r="G264" s="130">
        <f>G265</f>
        <v>32697.79047</v>
      </c>
      <c r="H264" s="130">
        <f>H265</f>
        <v>35536.31191</v>
      </c>
    </row>
    <row r="265" spans="1:8" ht="31.5">
      <c r="A265" s="127"/>
      <c r="B265" s="41" t="s">
        <v>60</v>
      </c>
      <c r="C265" s="131" t="s">
        <v>134</v>
      </c>
      <c r="D265" s="131" t="s">
        <v>8</v>
      </c>
      <c r="E265" s="131" t="s">
        <v>197</v>
      </c>
      <c r="F265" s="131" t="s">
        <v>61</v>
      </c>
      <c r="G265" s="130">
        <f>'прил 4'!G341</f>
        <v>32697.79047</v>
      </c>
      <c r="H265" s="130">
        <f>'прил 4'!H341</f>
        <v>35536.31191</v>
      </c>
    </row>
    <row r="266" spans="1:8" s="4" customFormat="1" ht="15.75">
      <c r="A266" s="123">
        <v>8</v>
      </c>
      <c r="B266" s="124" t="s">
        <v>43</v>
      </c>
      <c r="C266" s="125" t="s">
        <v>44</v>
      </c>
      <c r="D266" s="125"/>
      <c r="E266" s="125"/>
      <c r="F266" s="125"/>
      <c r="G266" s="126">
        <f>G267+G271</f>
        <v>74950.63489999999</v>
      </c>
      <c r="H266" s="126">
        <f>H267+H271</f>
        <v>79668.33769999999</v>
      </c>
    </row>
    <row r="267" spans="1:8" ht="15.75">
      <c r="A267" s="127"/>
      <c r="B267" s="128" t="s">
        <v>54</v>
      </c>
      <c r="C267" s="129" t="s">
        <v>44</v>
      </c>
      <c r="D267" s="129" t="s">
        <v>8</v>
      </c>
      <c r="E267" s="129"/>
      <c r="F267" s="129"/>
      <c r="G267" s="130">
        <f aca="true" t="shared" si="3" ref="G267:H269">G268</f>
        <v>5182.2024</v>
      </c>
      <c r="H267" s="130">
        <f t="shared" si="3"/>
        <v>5182.2024</v>
      </c>
    </row>
    <row r="268" spans="1:8" ht="15.75">
      <c r="A268" s="127"/>
      <c r="B268" s="133" t="s">
        <v>9</v>
      </c>
      <c r="C268" s="129" t="s">
        <v>44</v>
      </c>
      <c r="D268" s="129" t="s">
        <v>8</v>
      </c>
      <c r="E268" s="131" t="s">
        <v>10</v>
      </c>
      <c r="F268" s="129"/>
      <c r="G268" s="130">
        <f t="shared" si="3"/>
        <v>5182.2024</v>
      </c>
      <c r="H268" s="130">
        <f t="shared" si="3"/>
        <v>5182.2024</v>
      </c>
    </row>
    <row r="269" spans="1:8" ht="15.75">
      <c r="A269" s="127"/>
      <c r="B269" s="132" t="s">
        <v>56</v>
      </c>
      <c r="C269" s="129" t="s">
        <v>44</v>
      </c>
      <c r="D269" s="129" t="s">
        <v>8</v>
      </c>
      <c r="E269" s="131" t="s">
        <v>57</v>
      </c>
      <c r="F269" s="129"/>
      <c r="G269" s="130">
        <f t="shared" si="3"/>
        <v>5182.2024</v>
      </c>
      <c r="H269" s="130">
        <f t="shared" si="3"/>
        <v>5182.2024</v>
      </c>
    </row>
    <row r="270" spans="1:8" ht="15.75">
      <c r="A270" s="127"/>
      <c r="B270" s="132" t="s">
        <v>48</v>
      </c>
      <c r="C270" s="129" t="s">
        <v>44</v>
      </c>
      <c r="D270" s="129" t="s">
        <v>8</v>
      </c>
      <c r="E270" s="131" t="s">
        <v>57</v>
      </c>
      <c r="F270" s="129" t="s">
        <v>49</v>
      </c>
      <c r="G270" s="130">
        <f>'прил 4'!G86</f>
        <v>5182.2024</v>
      </c>
      <c r="H270" s="130">
        <f>'прил 4'!H86</f>
        <v>5182.2024</v>
      </c>
    </row>
    <row r="271" spans="1:8" ht="15.75">
      <c r="A271" s="127"/>
      <c r="B271" s="132" t="s">
        <v>45</v>
      </c>
      <c r="C271" s="143" t="s">
        <v>44</v>
      </c>
      <c r="D271" s="143" t="s">
        <v>151</v>
      </c>
      <c r="E271" s="143"/>
      <c r="F271" s="129"/>
      <c r="G271" s="130">
        <f>G272+G276</f>
        <v>69768.4325</v>
      </c>
      <c r="H271" s="130">
        <f>H272+H276</f>
        <v>74486.1353</v>
      </c>
    </row>
    <row r="272" spans="1:8" ht="31.5">
      <c r="A272" s="127"/>
      <c r="B272" s="52" t="s">
        <v>182</v>
      </c>
      <c r="C272" s="143" t="s">
        <v>44</v>
      </c>
      <c r="D272" s="143" t="s">
        <v>151</v>
      </c>
      <c r="E272" s="131" t="s">
        <v>114</v>
      </c>
      <c r="F272" s="129"/>
      <c r="G272" s="130">
        <f aca="true" t="shared" si="4" ref="G272:H274">G273</f>
        <v>37138.1325</v>
      </c>
      <c r="H272" s="130">
        <f t="shared" si="4"/>
        <v>41855.8353</v>
      </c>
    </row>
    <row r="273" spans="1:8" ht="15.75">
      <c r="A273" s="127"/>
      <c r="B273" s="52" t="s">
        <v>279</v>
      </c>
      <c r="C273" s="143" t="s">
        <v>44</v>
      </c>
      <c r="D273" s="143" t="s">
        <v>151</v>
      </c>
      <c r="E273" s="131" t="s">
        <v>202</v>
      </c>
      <c r="F273" s="129"/>
      <c r="G273" s="130">
        <f t="shared" si="4"/>
        <v>37138.1325</v>
      </c>
      <c r="H273" s="130">
        <f t="shared" si="4"/>
        <v>41855.8353</v>
      </c>
    </row>
    <row r="274" spans="1:8" ht="63">
      <c r="A274" s="127"/>
      <c r="B274" s="49" t="s">
        <v>307</v>
      </c>
      <c r="C274" s="143" t="s">
        <v>44</v>
      </c>
      <c r="D274" s="143" t="s">
        <v>151</v>
      </c>
      <c r="E274" s="144" t="s">
        <v>287</v>
      </c>
      <c r="F274" s="129"/>
      <c r="G274" s="130">
        <f t="shared" si="4"/>
        <v>37138.1325</v>
      </c>
      <c r="H274" s="130">
        <f t="shared" si="4"/>
        <v>41855.8353</v>
      </c>
    </row>
    <row r="275" spans="1:8" ht="15.75">
      <c r="A275" s="127"/>
      <c r="B275" s="44" t="s">
        <v>48</v>
      </c>
      <c r="C275" s="143" t="s">
        <v>44</v>
      </c>
      <c r="D275" s="143" t="s">
        <v>151</v>
      </c>
      <c r="E275" s="144" t="s">
        <v>287</v>
      </c>
      <c r="F275" s="129" t="s">
        <v>49</v>
      </c>
      <c r="G275" s="130">
        <f>'прил 4'!G348</f>
        <v>37138.1325</v>
      </c>
      <c r="H275" s="130">
        <f>'прил 4'!H348</f>
        <v>41855.8353</v>
      </c>
    </row>
    <row r="276" spans="1:8" ht="15.75">
      <c r="A276" s="127"/>
      <c r="B276" s="132" t="s">
        <v>77</v>
      </c>
      <c r="C276" s="143">
        <v>10</v>
      </c>
      <c r="D276" s="145" t="s">
        <v>151</v>
      </c>
      <c r="E276" s="143" t="s">
        <v>10</v>
      </c>
      <c r="F276" s="129"/>
      <c r="G276" s="130">
        <f>G277+G279+G281</f>
        <v>32630.3</v>
      </c>
      <c r="H276" s="130">
        <f>H277+H279+H281</f>
        <v>32630.3</v>
      </c>
    </row>
    <row r="277" spans="1:8" ht="47.25">
      <c r="A277" s="127"/>
      <c r="B277" s="44" t="s">
        <v>337</v>
      </c>
      <c r="C277" s="129" t="s">
        <v>44</v>
      </c>
      <c r="D277" s="129" t="s">
        <v>151</v>
      </c>
      <c r="E277" s="131" t="s">
        <v>98</v>
      </c>
      <c r="F277" s="129"/>
      <c r="G277" s="130">
        <f>G278</f>
        <v>800</v>
      </c>
      <c r="H277" s="130">
        <f>H278</f>
        <v>800</v>
      </c>
    </row>
    <row r="278" spans="1:8" ht="15.75">
      <c r="A278" s="127"/>
      <c r="B278" s="44" t="s">
        <v>48</v>
      </c>
      <c r="C278" s="129" t="s">
        <v>44</v>
      </c>
      <c r="D278" s="129" t="s">
        <v>151</v>
      </c>
      <c r="E278" s="131" t="s">
        <v>98</v>
      </c>
      <c r="F278" s="129" t="s">
        <v>49</v>
      </c>
      <c r="G278" s="130">
        <f>'прил 4'!G221</f>
        <v>800</v>
      </c>
      <c r="H278" s="130">
        <f>'прил 4'!H221</f>
        <v>800</v>
      </c>
    </row>
    <row r="279" spans="1:8" ht="63">
      <c r="A279" s="127"/>
      <c r="B279" s="44" t="s">
        <v>271</v>
      </c>
      <c r="C279" s="143" t="s">
        <v>44</v>
      </c>
      <c r="D279" s="143" t="s">
        <v>151</v>
      </c>
      <c r="E279" s="131" t="s">
        <v>270</v>
      </c>
      <c r="F279" s="129"/>
      <c r="G279" s="130">
        <f>SUM(G280:G280)</f>
        <v>19437.3</v>
      </c>
      <c r="H279" s="130">
        <f>SUM(H280:H280)</f>
        <v>19437.3</v>
      </c>
    </row>
    <row r="280" spans="1:8" ht="31.5">
      <c r="A280" s="127"/>
      <c r="B280" s="41" t="s">
        <v>60</v>
      </c>
      <c r="C280" s="129" t="s">
        <v>44</v>
      </c>
      <c r="D280" s="129" t="s">
        <v>151</v>
      </c>
      <c r="E280" s="131" t="s">
        <v>270</v>
      </c>
      <c r="F280" s="129" t="s">
        <v>61</v>
      </c>
      <c r="G280" s="130">
        <f>'прил 4'!G223</f>
        <v>19437.3</v>
      </c>
      <c r="H280" s="130">
        <f>'прил 4'!H223</f>
        <v>19437.3</v>
      </c>
    </row>
    <row r="281" spans="1:8" ht="47.25">
      <c r="A281" s="127"/>
      <c r="B281" s="44" t="s">
        <v>260</v>
      </c>
      <c r="C281" s="129" t="s">
        <v>44</v>
      </c>
      <c r="D281" s="129" t="s">
        <v>151</v>
      </c>
      <c r="E281" s="131" t="s">
        <v>259</v>
      </c>
      <c r="F281" s="129"/>
      <c r="G281" s="130">
        <f>SUM(G282:G283)</f>
        <v>12393</v>
      </c>
      <c r="H281" s="130">
        <f>SUM(H282:H283)</f>
        <v>12393</v>
      </c>
    </row>
    <row r="282" spans="1:8" ht="15.75">
      <c r="A282" s="127"/>
      <c r="B282" s="41" t="s">
        <v>360</v>
      </c>
      <c r="C282" s="129" t="s">
        <v>44</v>
      </c>
      <c r="D282" s="129" t="s">
        <v>151</v>
      </c>
      <c r="E282" s="131" t="s">
        <v>259</v>
      </c>
      <c r="F282" s="129" t="s">
        <v>18</v>
      </c>
      <c r="G282" s="130">
        <f>'прил 4'!G225</f>
        <v>200</v>
      </c>
      <c r="H282" s="130">
        <f>'прил 4'!H225</f>
        <v>200</v>
      </c>
    </row>
    <row r="283" spans="1:8" ht="15.75">
      <c r="A283" s="127"/>
      <c r="B283" s="44" t="s">
        <v>48</v>
      </c>
      <c r="C283" s="129" t="s">
        <v>44</v>
      </c>
      <c r="D283" s="129" t="s">
        <v>151</v>
      </c>
      <c r="E283" s="131" t="s">
        <v>259</v>
      </c>
      <c r="F283" s="129" t="s">
        <v>49</v>
      </c>
      <c r="G283" s="130">
        <f>'прил 4'!G226</f>
        <v>12193</v>
      </c>
      <c r="H283" s="130">
        <f>'прил 4'!H226</f>
        <v>12193</v>
      </c>
    </row>
    <row r="284" spans="1:8" s="4" customFormat="1" ht="15.75">
      <c r="A284" s="123">
        <v>9</v>
      </c>
      <c r="B284" s="124" t="s">
        <v>138</v>
      </c>
      <c r="C284" s="125" t="s">
        <v>139</v>
      </c>
      <c r="D284" s="125"/>
      <c r="E284" s="125"/>
      <c r="F284" s="125"/>
      <c r="G284" s="126">
        <f>G285</f>
        <v>26861.48265</v>
      </c>
      <c r="H284" s="126">
        <f>H285</f>
        <v>31625.81108</v>
      </c>
    </row>
    <row r="285" spans="1:8" ht="15.75">
      <c r="A285" s="127"/>
      <c r="B285" s="128" t="s">
        <v>140</v>
      </c>
      <c r="C285" s="129" t="s">
        <v>139</v>
      </c>
      <c r="D285" s="129" t="s">
        <v>8</v>
      </c>
      <c r="E285" s="129"/>
      <c r="F285" s="129"/>
      <c r="G285" s="130">
        <f>G286+G292</f>
        <v>26861.48265</v>
      </c>
      <c r="H285" s="130">
        <f>H286+H292</f>
        <v>31625.81108</v>
      </c>
    </row>
    <row r="286" spans="1:8" ht="31.5">
      <c r="A286" s="127"/>
      <c r="B286" s="61" t="s">
        <v>205</v>
      </c>
      <c r="C286" s="129" t="s">
        <v>139</v>
      </c>
      <c r="D286" s="129" t="s">
        <v>8</v>
      </c>
      <c r="E286" s="131" t="s">
        <v>129</v>
      </c>
      <c r="F286" s="137"/>
      <c r="G286" s="130">
        <f>G287</f>
        <v>5100</v>
      </c>
      <c r="H286" s="130">
        <f>H287</f>
        <v>3300</v>
      </c>
    </row>
    <row r="287" spans="1:8" ht="31.5">
      <c r="A287" s="127"/>
      <c r="B287" s="65" t="s">
        <v>190</v>
      </c>
      <c r="C287" s="129" t="s">
        <v>139</v>
      </c>
      <c r="D287" s="129" t="s">
        <v>8</v>
      </c>
      <c r="E287" s="131" t="s">
        <v>144</v>
      </c>
      <c r="F287" s="137"/>
      <c r="G287" s="130">
        <f>G289+G291</f>
        <v>5100</v>
      </c>
      <c r="H287" s="130">
        <f>H289+H291</f>
        <v>3300</v>
      </c>
    </row>
    <row r="288" spans="1:8" ht="67.5" customHeight="1">
      <c r="A288" s="127"/>
      <c r="B288" s="65" t="s">
        <v>283</v>
      </c>
      <c r="C288" s="129" t="s">
        <v>139</v>
      </c>
      <c r="D288" s="129" t="s">
        <v>8</v>
      </c>
      <c r="E288" s="131" t="s">
        <v>145</v>
      </c>
      <c r="F288" s="137"/>
      <c r="G288" s="130">
        <f>G289</f>
        <v>150</v>
      </c>
      <c r="H288" s="130">
        <f>H289</f>
        <v>150</v>
      </c>
    </row>
    <row r="289" spans="1:8" ht="15.75">
      <c r="A289" s="127"/>
      <c r="B289" s="41" t="s">
        <v>360</v>
      </c>
      <c r="C289" s="129" t="s">
        <v>139</v>
      </c>
      <c r="D289" s="129" t="s">
        <v>8</v>
      </c>
      <c r="E289" s="131" t="s">
        <v>145</v>
      </c>
      <c r="F289" s="137" t="s">
        <v>18</v>
      </c>
      <c r="G289" s="130">
        <f>'прил 4'!G357</f>
        <v>150</v>
      </c>
      <c r="H289" s="130">
        <f>'прил 4'!H357</f>
        <v>150</v>
      </c>
    </row>
    <row r="290" spans="1:8" ht="78.75">
      <c r="A290" s="127"/>
      <c r="B290" s="65" t="s">
        <v>206</v>
      </c>
      <c r="C290" s="129" t="s">
        <v>139</v>
      </c>
      <c r="D290" s="129" t="s">
        <v>8</v>
      </c>
      <c r="E290" s="131" t="s">
        <v>191</v>
      </c>
      <c r="F290" s="137"/>
      <c r="G290" s="130">
        <f>G291</f>
        <v>4950</v>
      </c>
      <c r="H290" s="130">
        <f>H291</f>
        <v>3150</v>
      </c>
    </row>
    <row r="291" spans="1:8" ht="31.5">
      <c r="A291" s="127"/>
      <c r="B291" s="41" t="s">
        <v>60</v>
      </c>
      <c r="C291" s="129" t="s">
        <v>139</v>
      </c>
      <c r="D291" s="129" t="s">
        <v>8</v>
      </c>
      <c r="E291" s="131" t="s">
        <v>191</v>
      </c>
      <c r="F291" s="137" t="s">
        <v>61</v>
      </c>
      <c r="G291" s="130">
        <f>'прил 4'!G359</f>
        <v>4950</v>
      </c>
      <c r="H291" s="130">
        <f>'прил 4'!H359</f>
        <v>3150</v>
      </c>
    </row>
    <row r="292" spans="1:8" ht="15.75">
      <c r="A292" s="127"/>
      <c r="B292" s="41" t="s">
        <v>9</v>
      </c>
      <c r="C292" s="129" t="s">
        <v>139</v>
      </c>
      <c r="D292" s="129" t="s">
        <v>8</v>
      </c>
      <c r="E292" s="131" t="s">
        <v>10</v>
      </c>
      <c r="F292" s="129"/>
      <c r="G292" s="130">
        <f>G293</f>
        <v>21761.48265</v>
      </c>
      <c r="H292" s="130">
        <f>H293</f>
        <v>28325.81108</v>
      </c>
    </row>
    <row r="293" spans="1:8" ht="47.25">
      <c r="A293" s="127"/>
      <c r="B293" s="41" t="s">
        <v>142</v>
      </c>
      <c r="C293" s="129" t="s">
        <v>139</v>
      </c>
      <c r="D293" s="129" t="s">
        <v>8</v>
      </c>
      <c r="E293" s="131" t="s">
        <v>143</v>
      </c>
      <c r="F293" s="129"/>
      <c r="G293" s="130">
        <f>G294</f>
        <v>21761.48265</v>
      </c>
      <c r="H293" s="130">
        <f>H294</f>
        <v>28325.81108</v>
      </c>
    </row>
    <row r="294" spans="1:8" ht="31.5">
      <c r="A294" s="127"/>
      <c r="B294" s="41" t="s">
        <v>60</v>
      </c>
      <c r="C294" s="129" t="s">
        <v>139</v>
      </c>
      <c r="D294" s="129" t="s">
        <v>8</v>
      </c>
      <c r="E294" s="131" t="s">
        <v>143</v>
      </c>
      <c r="F294" s="129" t="s">
        <v>61</v>
      </c>
      <c r="G294" s="130">
        <f>'прил 4'!G362</f>
        <v>21761.48265</v>
      </c>
      <c r="H294" s="130">
        <f>'прил 4'!H362</f>
        <v>28325.81108</v>
      </c>
    </row>
    <row r="295" spans="1:8" ht="31.5">
      <c r="A295" s="123">
        <v>10</v>
      </c>
      <c r="B295" s="166" t="s">
        <v>373</v>
      </c>
      <c r="C295" s="125" t="s">
        <v>330</v>
      </c>
      <c r="D295" s="125"/>
      <c r="E295" s="125"/>
      <c r="F295" s="125"/>
      <c r="G295" s="126">
        <f aca="true" t="shared" si="5" ref="G295:H298">G296</f>
        <v>500</v>
      </c>
      <c r="H295" s="126">
        <f t="shared" si="5"/>
        <v>500</v>
      </c>
    </row>
    <row r="296" spans="1:8" ht="15.75">
      <c r="A296" s="127"/>
      <c r="B296" s="46" t="s">
        <v>331</v>
      </c>
      <c r="C296" s="146" t="s">
        <v>330</v>
      </c>
      <c r="D296" s="146" t="s">
        <v>151</v>
      </c>
      <c r="E296" s="146"/>
      <c r="F296" s="146"/>
      <c r="G296" s="147">
        <f t="shared" si="5"/>
        <v>500</v>
      </c>
      <c r="H296" s="147">
        <f t="shared" si="5"/>
        <v>500</v>
      </c>
    </row>
    <row r="297" spans="1:8" ht="47.25">
      <c r="A297" s="127"/>
      <c r="B297" s="67" t="s">
        <v>213</v>
      </c>
      <c r="C297" s="146" t="s">
        <v>330</v>
      </c>
      <c r="D297" s="146" t="s">
        <v>151</v>
      </c>
      <c r="E297" s="131" t="s">
        <v>152</v>
      </c>
      <c r="F297" s="148"/>
      <c r="G297" s="147">
        <f t="shared" si="5"/>
        <v>500</v>
      </c>
      <c r="H297" s="147">
        <f t="shared" si="5"/>
        <v>500</v>
      </c>
    </row>
    <row r="298" spans="1:8" ht="63">
      <c r="A298" s="127"/>
      <c r="B298" s="44" t="s">
        <v>333</v>
      </c>
      <c r="C298" s="146" t="s">
        <v>330</v>
      </c>
      <c r="D298" s="146" t="s">
        <v>151</v>
      </c>
      <c r="E298" s="131" t="s">
        <v>334</v>
      </c>
      <c r="F298" s="148"/>
      <c r="G298" s="147">
        <f t="shared" si="5"/>
        <v>500</v>
      </c>
      <c r="H298" s="147">
        <f t="shared" si="5"/>
        <v>500</v>
      </c>
    </row>
    <row r="299" spans="1:8" ht="15.75">
      <c r="A299" s="127"/>
      <c r="B299" s="44" t="s">
        <v>336</v>
      </c>
      <c r="C299" s="146" t="s">
        <v>330</v>
      </c>
      <c r="D299" s="146" t="s">
        <v>151</v>
      </c>
      <c r="E299" s="131" t="s">
        <v>334</v>
      </c>
      <c r="F299" s="148" t="s">
        <v>335</v>
      </c>
      <c r="G299" s="147">
        <f>'прил 4'!G91</f>
        <v>500</v>
      </c>
      <c r="H299" s="147">
        <f>'прил 4'!H91</f>
        <v>500</v>
      </c>
    </row>
    <row r="300" spans="1:8" ht="15.75">
      <c r="A300" s="161">
        <v>11</v>
      </c>
      <c r="B300" s="162" t="s">
        <v>371</v>
      </c>
      <c r="C300" s="146"/>
      <c r="D300" s="146"/>
      <c r="E300" s="131"/>
      <c r="F300" s="148"/>
      <c r="G300" s="164">
        <f>'прил 4'!G397</f>
        <v>13100</v>
      </c>
      <c r="H300" s="164">
        <f>'прил 4'!H397</f>
        <v>26700</v>
      </c>
    </row>
    <row r="301" spans="1:9" s="6" customFormat="1" ht="28.5">
      <c r="A301" s="149"/>
      <c r="B301" s="150" t="s">
        <v>179</v>
      </c>
      <c r="C301" s="149"/>
      <c r="D301" s="149"/>
      <c r="E301" s="151"/>
      <c r="F301" s="149"/>
      <c r="G301" s="152">
        <f>G17+G113+G118+G148+G227+G246+G254+G266+G284+G295+G300</f>
        <v>2519960.321</v>
      </c>
      <c r="H301" s="152">
        <f>H17+H113+H118+H148+H227+H246+H254+H266+H284+H295+H300</f>
        <v>861497.7416700003</v>
      </c>
      <c r="I301" s="168" t="s">
        <v>377</v>
      </c>
    </row>
  </sheetData>
  <sheetProtection/>
  <autoFilter ref="A15:G301"/>
  <mergeCells count="2">
    <mergeCell ref="A13:G13"/>
    <mergeCell ref="B2:G4"/>
  </mergeCells>
  <printOptions/>
  <pageMargins left="0.7086614173228347" right="0.7086614173228347" top="0.31496062992125984" bottom="0.31496062992125984" header="0.31496062992125984" footer="0.31496062992125984"/>
  <pageSetup fitToHeight="4" horizontalDpi="600" verticalDpi="600" orientation="portrait" paperSize="9" scale="4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Demchenko</dc:creator>
  <cp:keywords/>
  <dc:description/>
  <cp:lastModifiedBy>user</cp:lastModifiedBy>
  <cp:lastPrinted>2023-09-14T02:20:09Z</cp:lastPrinted>
  <dcterms:created xsi:type="dcterms:W3CDTF">2005-10-03T04:50:38Z</dcterms:created>
  <dcterms:modified xsi:type="dcterms:W3CDTF">2023-09-14T02:20:12Z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1049-10.2.0.7587</vt:lpwstr>
  </property>
</Properties>
</file>