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535" activeTab="1"/>
  </bookViews>
  <sheets>
    <sheet name="прил 4" sheetId="1" r:id="rId1"/>
    <sheet name="прил 5" sheetId="2" r:id="rId2"/>
  </sheets>
  <externalReferences>
    <externalReference r:id="rId5"/>
  </externalReferences>
  <definedNames>
    <definedName name="_xlnm._FilterDatabase" localSheetId="0" hidden="1">'прил 4'!$A$17:$G$456</definedName>
    <definedName name="_xlnm._FilterDatabase" localSheetId="1" hidden="1">'прил 5'!$E$17:$E$330</definedName>
    <definedName name="_xlnm.Print_Area" localSheetId="0">'прил 4'!$A$8:$G$456</definedName>
    <definedName name="_xlnm.Print_Area" localSheetId="1">'прил 5'!$A$8:$F$330</definedName>
    <definedName name="_xlnm.Print_Titles" localSheetId="0">'прил 4'!$A:$B,'прил 4'!$15:$17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5'!#REF!</definedName>
    <definedName name="wrn.выпдох." localSheetId="0" hidden="1">{#N/A,#N/A,FALSE,"Вып.доходы"}</definedName>
    <definedName name="wrn.выпдох." hidden="1">{#N/A,#N/A,FALSE,"Вып.доходы"}</definedName>
    <definedName name="Year">'прил 5'!$A$9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<sst xmlns="http://schemas.openxmlformats.org/spreadsheetml/2006/main" count="3075" uniqueCount="415">
  <si>
    <t>№ п/п</t>
  </si>
  <si>
    <t xml:space="preserve">Наименование </t>
  </si>
  <si>
    <t>ГРС</t>
  </si>
  <si>
    <t>Раздел, под-раздел</t>
  </si>
  <si>
    <t>Целевая статья</t>
  </si>
  <si>
    <t>Собрание депутатов Елизовского городского поселения</t>
  </si>
  <si>
    <t>911</t>
  </si>
  <si>
    <t>Общегосударственные вопросы</t>
  </si>
  <si>
    <t>01</t>
  </si>
  <si>
    <t>Непрограммные расходы</t>
  </si>
  <si>
    <t>99 0 00 00000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</si>
  <si>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</si>
  <si>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</si>
  <si>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</si>
  <si>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</si>
  <si>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/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</si>
  <si>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</si>
  <si>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99 0 00 10010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</si>
  <si>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</si>
  <si>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</si>
  <si>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</si>
  <si>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</si>
  <si>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Непрограммные расходы. Заместители председателя представительного органа муниципального образования</t>
  </si>
  <si>
    <t>99 0 00 10040</t>
  </si>
  <si>
    <t xml:space="preserve">Контрольно-счетная палата Елизовского городского поселения </t>
  </si>
  <si>
    <t>913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</si>
  <si>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</si>
  <si>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</si>
  <si>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расходы. Руководитель Контрольно-счетной палаты муниципального образования и его заместители</t>
  </si>
  <si>
    <t>99 0 00 10060</t>
  </si>
  <si>
    <t>Администрация Елизовского городского поселения</t>
  </si>
  <si>
    <t>912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</si>
  <si>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</si>
  <si>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</si>
  <si>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Непрограммные расходы. Глава местной администрации</t>
  </si>
  <si>
    <t>99 0 00 10030</t>
  </si>
  <si>
    <t>Резервные фонды</t>
  </si>
  <si>
    <t>0111</t>
  </si>
  <si>
    <t>Непрограммные расходы. Резервный фонд местной администрации</t>
  </si>
  <si>
    <t>99 0 00 10080</t>
  </si>
  <si>
    <t>Другие общегосударственные вопросы</t>
  </si>
  <si>
    <t>0113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</si>
  <si>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</si>
  <si>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99 0 00 60040</t>
  </si>
  <si>
    <t>Социальная политика</t>
  </si>
  <si>
    <t>10</t>
  </si>
  <si>
    <t>Социальное обеспечение населения</t>
  </si>
  <si>
    <t>1003</t>
  </si>
  <si>
    <t>99 0 00 20010</t>
  </si>
  <si>
    <t>Социальное обеспечение и иные выплаты населению</t>
  </si>
  <si>
    <t>300</t>
  </si>
  <si>
    <t>Управление финансов и экономического развития администрации Елизовского городского поселения</t>
  </si>
  <si>
    <t>914</t>
  </si>
  <si>
    <t>03 0 00 00000</t>
  </si>
  <si>
    <t>03 0 01 09990</t>
  </si>
  <si>
    <t>Пенсионное обеспечение</t>
  </si>
  <si>
    <t>1001</t>
  </si>
  <si>
    <t>Непрограммные расходы. Доплаты к пенсиям муниципальных служащих</t>
  </si>
  <si>
    <t>99 0 00 20030</t>
  </si>
  <si>
    <t>Управление жилищно-коммунального хозяйства администрации Елизовского городского поселения</t>
  </si>
  <si>
    <t>915</t>
  </si>
  <si>
    <t>Предоставление субсидий бюджетным, автономным учреждениям и иным некоммерческим организациям</t>
  </si>
  <si>
    <t>600</t>
  </si>
  <si>
    <t>Национальная экономика</t>
  </si>
  <si>
    <t>04</t>
  </si>
  <si>
    <t>Дорожное хозяйство (дорожные фонды)</t>
  </si>
  <si>
    <t>0409</t>
  </si>
  <si>
    <t>01 0 00 00000</t>
  </si>
  <si>
    <t>01 2 00 00000</t>
  </si>
  <si>
    <t>Жилищно-коммунальное хозяйство</t>
  </si>
  <si>
    <t>05</t>
  </si>
  <si>
    <t>Жилищное хозяйство</t>
  </si>
  <si>
    <t>0501</t>
  </si>
  <si>
    <t>12 0 00 00000</t>
  </si>
  <si>
    <t xml:space="preserve">Основное мероприятие "Выполнение работ по восстановительному ремонту жилых помещений, находящихся в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</si>
  <si>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12 0 01 09990</t>
  </si>
  <si>
    <t>Коммунальное хозяйство</t>
  </si>
  <si>
    <t>0502</t>
  </si>
  <si>
    <t>Непрограммные расходы.</t>
  </si>
  <si>
    <t>10 0 00 00000</t>
  </si>
  <si>
    <t>10 1 00 00000</t>
  </si>
  <si>
    <t xml:space="preserve">Основное мероприятие "Модернизация систем энерго-, теплоснабжения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</si>
  <si>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10 1 02 09990</t>
  </si>
  <si>
    <t>Благоустройство</t>
  </si>
  <si>
    <t>0503</t>
  </si>
  <si>
    <t>Подпрограмма "Современная городская среда в Елизовском городском поселении"</t>
  </si>
  <si>
    <t>01 1 00 00000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</si>
  <si>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</si>
  <si>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99 0 00 70010</t>
  </si>
  <si>
    <t>99 0 00 60010</t>
  </si>
  <si>
    <t xml:space="preserve">Непрограммные расходы. Организация и содержание мест захоронения </t>
  </si>
  <si>
    <t>99 0 00 60020</t>
  </si>
  <si>
    <t>Непрограммные расходы. Перевозка бесхозного имущества на площадку спецхранения</t>
  </si>
  <si>
    <t>99 0 00 60030</t>
  </si>
  <si>
    <t>Непрограммные расходы. Плата за размещение объектов наружного освещения</t>
  </si>
  <si>
    <t>99 0 00 60060</t>
  </si>
  <si>
    <t>Другие вопросы в области жилищно-коммунального хозяйства</t>
  </si>
  <si>
    <t>0505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</si>
  <si>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</si>
  <si>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Обеспечение  мер социальной поддержки по оплате жилищно-коммунальных услуг отдельным категориям граждан</t>
  </si>
  <si>
    <t>99 0 00 20020</t>
  </si>
  <si>
    <t>99 0 00 20050</t>
  </si>
  <si>
    <t>Непрограммные расходы. Расходы на обеспечение деятельности (оказание услуг) МКУ "Служба по развитию жилищно-коммунальной инфраструктуры, благоустройства и транспорта", в том числе на предоставление субсидий</t>
  </si>
  <si>
    <t>99 0 00 70050</t>
  </si>
  <si>
    <t>09 0 00 00000</t>
  </si>
  <si>
    <t xml:space="preserve">Основное мероприятие "Совершенствование организации безопасного движения транспортных средств и пешеходов".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</si>
  <si>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06 0 00 00000</t>
  </si>
  <si>
    <t>06 1 00 00000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</si>
  <si>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</si>
  <si>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"Мероприятия по содержанию автомобильных дорог общего пользования местного значения Елизовского городского поселения, а также искусственных сооружений на них".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</si>
  <si>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</si>
  <si>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99 0 00 10100</t>
  </si>
  <si>
    <t>Управление имущественных отношений администрации Елизовского городского поселения</t>
  </si>
  <si>
    <t>916</t>
  </si>
  <si>
    <t>02 0 00 00000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</si>
  <si>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</si>
  <si>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02 0 01 09990</t>
  </si>
  <si>
    <t xml:space="preserve">Основное мероприятие "Подготовка технического плана на бесхозяйные объекты недвижимого имущества".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</si>
  <si>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02 0 03 09990</t>
  </si>
  <si>
    <t xml:space="preserve">Основное мероприятие "Оценка рыночной стоимости объектов муниципальной собственности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</si>
  <si>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02 0 04 09990</t>
  </si>
  <si>
    <t>14 0 00 00000</t>
  </si>
  <si>
    <t xml:space="preserve">Управление архитектуры и градостроительства администрации Елизовского городского поселения </t>
  </si>
  <si>
    <t>918</t>
  </si>
  <si>
    <t xml:space="preserve">Основное мероприятие "Формирование и проведение государственного кадастрового учета земельных участков".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</si>
  <si>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02 0 05 09990</t>
  </si>
  <si>
    <t xml:space="preserve">Основное мероприятие "Формирование и проведение государственного кадастрового учета земельных участков уличной дорожной сети".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</si>
  <si>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02 0 06 09990</t>
  </si>
  <si>
    <t>14 1 00 00000</t>
  </si>
  <si>
    <t>14 2 00 00000</t>
  </si>
  <si>
    <t>Подпрограмма "Благоустройство территории Елизовского городского поселения"</t>
  </si>
  <si>
    <t>Отдел по культуре, молодежной политике, физической культуре и спорту администрации Елизовского городского поселения</t>
  </si>
  <si>
    <t>919</t>
  </si>
  <si>
    <t>Образование</t>
  </si>
  <si>
    <t>07</t>
  </si>
  <si>
    <t>0707</t>
  </si>
  <si>
    <t>08 0 00 00000</t>
  </si>
  <si>
    <t xml:space="preserve">Основное мероприятие "Вовлечение молодежи в социальную практику и ее информирование о потенциальных возможностях развития".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</si>
  <si>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"Укрепление института молодой семьи".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</si>
  <si>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</t>
  </si>
  <si>
    <t>Культура, кинематография</t>
  </si>
  <si>
    <t>08</t>
  </si>
  <si>
    <t>Культура</t>
  </si>
  <si>
    <t>0801</t>
  </si>
  <si>
    <t>04 0 00 00000</t>
  </si>
  <si>
    <t>Физическая культура и спорт</t>
  </si>
  <si>
    <t>11</t>
  </si>
  <si>
    <t>Физическая культура</t>
  </si>
  <si>
    <t>1101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</si>
  <si>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</si>
  <si>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99 0 00 70040</t>
  </si>
  <si>
    <t>08 1 00 00000</t>
  </si>
  <si>
    <t>08 1 01 09990</t>
  </si>
  <si>
    <t xml:space="preserve">Управление делами администрации Елизовского городского поселения </t>
  </si>
  <si>
    <t>920</t>
  </si>
  <si>
    <t>99 0 00 40080</t>
  </si>
  <si>
    <t xml:space="preserve">Основное мероприятие "Проведение мероприятий по разъяснению сущности терроризма и его общественной опасности, формированию стойкого неприятия обществом, прежде всего молодежью, идеологии терроризма в различных его проявлениях".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</si>
  <si>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Национальная безопасность и правоохранительная деятельность</t>
  </si>
  <si>
    <t>03</t>
  </si>
  <si>
    <t>07 0 00 00000</t>
  </si>
  <si>
    <t>Основное мероприятие "Повышение уровня защиты населения от чрезвычайных ситуаций природного и техногенного характера, пожарной безопасности и безопасности людей на водных объектах".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</si>
  <si>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07 0 01 09990</t>
  </si>
  <si>
    <t>Непрограммые расходы. Расходы на обеспечение деятельности (оказание услуг) МКУ "Служба по обеспечению деятельности администрации Елизовского городского поселения", в том числе на предоставление субсидий</t>
  </si>
  <si>
    <t>99 0 00 70060</t>
  </si>
  <si>
    <t>ИТОГО РАСХОДОВ:</t>
  </si>
  <si>
    <t xml:space="preserve">Содержание ОМС </t>
  </si>
  <si>
    <t>Установленный норматив</t>
  </si>
  <si>
    <t>До предельного норматива</t>
  </si>
  <si>
    <t>Доходы</t>
  </si>
  <si>
    <t>Дефицит</t>
  </si>
  <si>
    <t>Предельный без остатка</t>
  </si>
  <si>
    <t>Предельный с остатком</t>
  </si>
  <si>
    <t>До предельного без остатка</t>
  </si>
  <si>
    <t>До предельного с остатком</t>
  </si>
  <si>
    <t>Наименование</t>
  </si>
  <si>
    <t>Раздел</t>
  </si>
  <si>
    <t>Подраздел</t>
  </si>
  <si>
    <t>Вид расходов</t>
  </si>
  <si>
    <t>2</t>
  </si>
  <si>
    <t>3</t>
  </si>
  <si>
    <t>02</t>
  </si>
  <si>
    <t>Непрограммные расходы. Председатель представительного органа муниципального образования и его заместители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</si>
  <si>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</si>
  <si>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06</t>
  </si>
  <si>
    <t>13</t>
  </si>
  <si>
    <t>09</t>
  </si>
  <si>
    <t>Непрограммые расходы</t>
  </si>
  <si>
    <t>Всего</t>
  </si>
  <si>
    <t xml:space="preserve">Основное мероприятие "Денежные призы в рамках реализации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</si>
  <si>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"Денежные призы в рамках реализации конкурса "Я люблю свой город".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</si>
  <si>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"Содержание муниципального имущества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</si>
  <si>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поселения"</t>
  </si>
  <si>
    <t>Подпрограмма А "Региональная адресная программа по переселению граждан из аварийного жилищного фонда в Елизовском городском поселении"</t>
  </si>
  <si>
    <t>14 A 00 00000</t>
  </si>
  <si>
    <t>Муниципальная программа "Развитие субъектов малого и среднего предпринимательства в Елизовском городском поселении"</t>
  </si>
  <si>
    <t>02 0 07 09990</t>
  </si>
  <si>
    <t>Подпрограмма "Стимулирование развития жилищного строительства в Елизовском городском поселении"</t>
  </si>
  <si>
    <t xml:space="preserve">Муниципальная программа "Формирование современной городской среды в Елизовском городском поселении" </t>
  </si>
  <si>
    <t>Муниципальная программа "Физическая культура, спорт, молодежная политика, отдых  и оздоровление детей в Елизовском городском поселении"</t>
  </si>
  <si>
    <t>Подпрограмма "Развитие массовой физической культуры и спорта в Елизовском городском поселении"</t>
  </si>
  <si>
    <t>08 1 02 09990</t>
  </si>
  <si>
    <t>08 2 00 00000</t>
  </si>
  <si>
    <t>Подпрограмма "Молодежь Елизовского городского поселения"</t>
  </si>
  <si>
    <t>08 2 01 09990</t>
  </si>
  <si>
    <t>08 2 02 09990</t>
  </si>
  <si>
    <t>Непрограммные расходы. Расходы на обеспечение деятельности (оказание услуг) МАУ культуры Киноконцертный досуговый центр "Гейзер", в том числе на предоставление субсидий</t>
  </si>
  <si>
    <t>99 0 00 70020</t>
  </si>
  <si>
    <t>Муниципальная программа "Развитие культуры в Елизовском городском поселении"</t>
  </si>
  <si>
    <t>Подпрограмма "Традиционная культура и народное творчество в Елизовском городском поселении"</t>
  </si>
  <si>
    <t>04 1 00 00000</t>
  </si>
  <si>
    <t>04 1 01 09990</t>
  </si>
  <si>
    <t>14 3 00 00000</t>
  </si>
  <si>
    <t xml:space="preserve"> - расходы за счет средств местного бюджета</t>
  </si>
  <si>
    <t xml:space="preserve"> - расходы за счет средств краевого бюджета</t>
  </si>
  <si>
    <t>Муниципальная программа "Физическая культура, спорт, молодежная политика, отдых и оздоровление детей в Елизовском городском поселении"</t>
  </si>
  <si>
    <t xml:space="preserve">Основное мероприятие "Совершенствование материально-технической базы для занятий физической культурой и спортом".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</si>
  <si>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"Профилактика правонарушений, преступлений и повышение безопасности дорожного движения в Елизовском городском поселении"</t>
  </si>
  <si>
    <t>09 1 00 00000</t>
  </si>
  <si>
    <t>09 1 02 09990</t>
  </si>
  <si>
    <t>Подпрограмма "Профилактика терроризма и экстремизма в Елизовском городском поселении"</t>
  </si>
  <si>
    <t>09 2 01 09990</t>
  </si>
  <si>
    <t>09 2 00 00000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</si>
  <si>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территории Елизовского городского поселения"</t>
  </si>
  <si>
    <t>0408</t>
  </si>
  <si>
    <t>Транспорт</t>
  </si>
  <si>
    <t>Подпрограмма "Профилактика правонарушений, преступлений и повышение безопасности дорожного движения в Елизовском городском поселении в 2020-2022 году"</t>
  </si>
  <si>
    <t>0412</t>
  </si>
  <si>
    <t>Другие вопросы в области национальной экономики</t>
  </si>
  <si>
    <t>13 0 00 00000</t>
  </si>
  <si>
    <t>Подпрограмма "Энергосбережение и повышение энергетической эффективности объектов жилищного фонда в Елизовском городском поселении"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</si>
  <si>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</si>
  <si>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</t>
  </si>
  <si>
    <t>10 1 03 4006В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</si>
  <si>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территории".</t>
  </si>
  <si>
    <t>10 1 01 4006В</t>
  </si>
  <si>
    <t>Основное мероприятие "Проведение мероприятий, направленных на ремонт ветхих и аварийных сетей".  Решение вопросов местного значения городского поселения в рамках соответствующей государственной программы Камчатского края</t>
  </si>
  <si>
    <t>10 1 04 09990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</si>
  <si>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поселении"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</si>
  <si>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вопросам похоронного дела</t>
  </si>
  <si>
    <t>99 0 00 10160</t>
  </si>
  <si>
    <t xml:space="preserve">Основное мероприятие "Подготовка технической документации на объекты недвижимости".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</t>
  </si>
  <si>
    <t>03 0 02 09990</t>
  </si>
  <si>
    <t>Подпрограмма "Повышение устойчивости жилых домов, основных объектов и систем жизнеобеспечения в Елизовском городском поселении"</t>
  </si>
  <si>
    <t xml:space="preserve">Основное мероприятие "Обследование на сейсмостойкость многоквартирных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</si>
  <si>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14 2 01 09990</t>
  </si>
  <si>
    <t>Подпрограмма "Развитие дорожного хозяйства в Елизовском городском поселении"</t>
  </si>
  <si>
    <t>12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</si>
  <si>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услугами"</t>
  </si>
  <si>
    <t>Муниципальная программа "Создание и развитие туристской инфраструктуры в Елизовском городском поселении"</t>
  </si>
  <si>
    <t>Непрограммные расходы. Электроэнергия уличного освещения, электроснабжение светофорных объектов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</si>
  <si>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</si>
  <si>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"Совершенствование организации безопасного движения транспортных средств и пешеходов". Решение вопросов местного значения городского поселения в рамках соответствующей государственной программы Камчатского края</t>
  </si>
  <si>
    <t>09 1 02 4006К</t>
  </si>
  <si>
    <t>Основное мероприятие "Проведение мероприятий, направленных на приобретение, установку резервных источников электроснабжения на объектах тело-, водоснабжения и водоотведения".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</si>
  <si>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 - расходы за счет средств федерального бюджета</t>
  </si>
  <si>
    <t>Подпрограмма "Развитие дорожного хозяйства в Елизовском городском поселении". 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</si>
  <si>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</t>
  </si>
  <si>
    <t>Коды</t>
  </si>
  <si>
    <t>Молодежная политика</t>
  </si>
  <si>
    <t xml:space="preserve">Непрограммные расходы. Выплаты несоциального характера гражданам, удостоенным звания "Почетный гражданин города "Елизово"        </t>
  </si>
  <si>
    <t xml:space="preserve">Основное мероприятие "Проведение конкурса "Я люблю свой город".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</si>
  <si>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года".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</si>
  <si>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"Предоставление межбюджетных трансфертов местным бюджетам на решение вопросов местного значения в сфере благоустройства территорий".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</si>
  <si>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01 2 02 09990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</si>
  <si>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поселении"</t>
  </si>
  <si>
    <t>02 0 09 09990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</si>
  <si>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</si>
  <si>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</si>
  <si>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"Управление и распоряжение муниципальным имуществом в Елизовском городском поселении"</t>
  </si>
  <si>
    <t>Муниципальная программа "Развитие транспортной системы Елизовского городского поселения"</t>
  </si>
  <si>
    <t>09 1 01 4006К</t>
  </si>
  <si>
    <t>07 0 02 09990</t>
  </si>
  <si>
    <t>Основное мероприятие "Развитие и содержание комплексной системы экстренного оповещения населения об угрозе возникновения или о возникновении чрезвычайных ситуаций природного и техногенного характера и региональной автоматизированной системы централизованного оповещения населения Камчатского края, в том числе муниципального уровня".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коды.</t>
  </si>
  <si>
    <t xml:space="preserve">915 </t>
  </si>
  <si>
    <t>99 0 00 40240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</si>
  <si>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</si>
  <si>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01 2 01 4006Ц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</si>
  <si>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</t>
  </si>
  <si>
    <t>06 1 01 4006Г</t>
  </si>
  <si>
    <t>13 0 01 4006M</t>
  </si>
  <si>
    <t>0605</t>
  </si>
  <si>
    <t>11 0 00 00000</t>
  </si>
  <si>
    <t>11 2 00 00000</t>
  </si>
  <si>
    <t>Другие вопросы в области охраны окружающей среды</t>
  </si>
  <si>
    <t>Муниципальная программа "Обращение с отходами производства и потребления  в  Елизовском городском поселении"</t>
  </si>
  <si>
    <t>Подпрограмма "Развитие комплексной системы обращения с твердыми коммунальными отходами на территории Елизовского городского поселения"</t>
  </si>
  <si>
    <t>99 0 00 40130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</si>
  <si>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</si>
  <si>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Охрана окружающей среды</t>
  </si>
  <si>
    <t>Подпрограмма "Обеспечение условий реализации программы"</t>
  </si>
  <si>
    <t>04 2 00 00000</t>
  </si>
  <si>
    <t>04 2 01 09990</t>
  </si>
  <si>
    <t xml:space="preserve">Основное мероприятие "Развитие инфраструктуры и системы управления в сфере культуры".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</si>
  <si>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14 A 02 09990</t>
  </si>
  <si>
    <t xml:space="preserve">Основное мероприятие "Снос аварийных жилых домов".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</si>
  <si>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Подпрограмма "Обеспечение жильем молодых семей в Елизовском городском поселении"</t>
  </si>
  <si>
    <t>-ИМТ на софинансирование выполнения расходных обязательств поселения</t>
  </si>
  <si>
    <t xml:space="preserve">Основное мероприятие "Модернизация систем энерго-, теплоснабжения и объектов коммунально-бытового назначения на территории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</si>
  <si>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"Поддержка разнообразных видов и форм традиционной народной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</si>
  <si>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"Физическое воспитание и обеспечение организации и проведения физкультурных и массовых спортивных мероприятий".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</si>
  <si>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"Доставка счетов-квитанций физическим лицам".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</si>
  <si>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02 0 10 09990</t>
  </si>
  <si>
    <t>01 1 F2 55550</t>
  </si>
  <si>
    <t>14 3 01 L4970</t>
  </si>
  <si>
    <t>09 1 01 Т006К</t>
  </si>
  <si>
    <t>09 1 02 Т006К</t>
  </si>
  <si>
    <t>01 2 01 Т006Ц</t>
  </si>
  <si>
    <t>06 1 01 Т006Г</t>
  </si>
  <si>
    <t>10 1 03 Т006В</t>
  </si>
  <si>
    <t>13 0 01 Т006М</t>
  </si>
  <si>
    <t>10 1 01 Т006В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</si>
  <si>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Решение вопросов местного значения городского поселения в рамках соответствующей государственной программы Камчатского края (софинсирование за счет средств местного бюджета)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</si>
  <si>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</si>
  <si>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</si>
  <si>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Основное мероприятие "Поддержка граждан и объединений, участвующих в охране общественного порядка, создание условий для деятельности народных дружин". Решение вопросов местного значения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</si>
  <si>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ним". 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</si>
  <si>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Ведомственная структура расходов  бюджета Елизовского городского поселения на 2022 год</t>
  </si>
  <si>
    <t>-ИМТ на софинансирование расходов по оплате коммунальных услуг муниципальных учреждений</t>
  </si>
  <si>
    <t>тыс. руб.</t>
  </si>
  <si>
    <t>Подпрограмма "Ликвидация мест стихийного несанкционированного размещения отходов производства и потребления на территории Елизовского городского поселения"</t>
  </si>
  <si>
    <t>11 1 00 00000</t>
  </si>
  <si>
    <t xml:space="preserve">Основное мероприятие "Уборка ТКО с территорий зеленых насаждений, вдоль дорог федерального и краевого значения вне полосы отвода дороги, водоохранных зон, входящих в территорию Елизовского городского поселения, с целью недопущения загрязнения окружающей среды".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</si>
  <si>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11 1 01 09990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</si>
  <si>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 на 2022 год</t>
  </si>
  <si>
    <t xml:space="preserve">Годовой объем ассигнований </t>
  </si>
  <si>
    <t>Закупка товаров, работ и услуг для обеспечения государственных (муниципальных) нужд</t>
  </si>
  <si>
    <t>Муниципальная программа "Доступная среда для инвалидов и других маломобильных групп населения в Елизовском городском поселении"</t>
  </si>
  <si>
    <t>05 0 00 00000</t>
  </si>
  <si>
    <t>Основное мероприятие "Обследование доступности объектов для инвалидов и маломобильных групп населения".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</si>
  <si>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05 0 03 09990</t>
  </si>
  <si>
    <t>05 0 06 09990</t>
  </si>
  <si>
    <t>Основное мероприятие "Изготовление и монтаж приспособления общего имущества многоквартирного дома по адресу: г. Елизово, ул. Завойко 100А к нуждам инвалида-колясочника, проживающего в квартире № 3 данного дома".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</si>
  <si>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тыс.руб.</t>
  </si>
  <si>
    <t>Основное мероприятие "Предоставление молодым семьям - участникам Подпрограммы 3 социальных выплат на приобретение жилого помещения или строительство индивидуального жилого дома". Реализация мероприятий по обеспечению жильем молодых семей</t>
  </si>
  <si>
    <t>Региональный проект "Формирование комфортной городской среды". Реализация программ формирования современной городской среды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</si>
  <si>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муниципального жилищного фонда и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</si>
  <si>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Основное мероприятие "Проведение мероприятий по установке коллективных (общедомовых) приборов учета в многоквартирных домах Елизовского городского поселения, индивидуальных приборов учета на объектах муниципального жилищного фонда и в жилых помещениях, находящихся в собственности граждан, признанных в установленном порядке  малоимущими, узлов учета коммунальных ресурсов на источниках тепло-, водоснабжения".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</si>
  <si>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01 1 F2 54240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</si>
  <si>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</t>
  </si>
  <si>
    <t>14 1 01 09990</t>
  </si>
  <si>
    <t>Региональный проект "Жилье"".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</si>
  <si>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 xml:space="preserve">Основное мероприятие "Выполнение работ по выносу на местности поворотных точек границ объектов недвижимости в ЕГП".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</si>
  <si>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"Развитие инфраструктуры туристских ресурсов в Камчатском крае".Решение вопросов местного значения городского поселения в рамках соответствующей государственной программы Камчатского края</t>
  </si>
  <si>
    <t>Основное мероприятие "Развитие инфраструктуры туристских ресурсов в Камчатском крае".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</si>
  <si>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01 1 02 09990</t>
  </si>
  <si>
    <t>Региональный проект "Формирование комфортной городской среды". Создание комфортной городской среды в мылых городах и исторических поселениях - победителях Всероссийского конкурса лучших проектов создания комфортной городской среды.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</si>
  <si>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 xml:space="preserve">-ИМТ на восстановление наружного освещения по ул.Белорусская г. Елизово      </t>
  </si>
  <si>
    <t xml:space="preserve">-ИМТ на благоустройство территории филиала детской поликлиники ГБУЗ КК "Елизовская районная больница" по адресу: г.Елизово, ул.Школьная, 3      </t>
  </si>
  <si>
    <t xml:space="preserve">-ИМТ на приобретение оборудования для скейт-площадки в микрорайоне "26 километр"      </t>
  </si>
  <si>
    <t xml:space="preserve">-ИМТ  на стимулирование достижений наилучших показателей деятельности      </t>
  </si>
  <si>
    <t xml:space="preserve">-ИМТ на переданные полномочия      </t>
  </si>
  <si>
    <t xml:space="preserve">Основное мероприятие "Приспособление общего имущества многоквартирного дома по адресу: ул. Рябикова 51А к нуждам инвалида-колясочника, проживающего в квартире 50 данного дома".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</si>
  <si>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05 0 01 09990</t>
  </si>
  <si>
    <t>Непрограммные расходы. Расходы на обеспечение деятельности (оказание услуг) МКУ "Департамент строительства города Елизово", в том числе на предоставление субсидий</t>
  </si>
  <si>
    <t>99 0 00 70030</t>
  </si>
  <si>
    <t xml:space="preserve">Погашение кредиторской задолженности. Муниципальная программа "Профилактика правонарушений, терроризма, экстремизма, наркомании и алкоголизма в Елизовском городском поселении"        </t>
  </si>
  <si>
    <t>99 0 00 80010</t>
  </si>
  <si>
    <t xml:space="preserve">-ИМТ на переданные полномочия по приватизации  </t>
  </si>
  <si>
    <t xml:space="preserve"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 Решение вопросов местного значения городского поселения в рамках соответствующей государственной программы Камчатского края </t>
  </si>
  <si>
    <t>14 А F3 67483</t>
  </si>
  <si>
    <t>Капитальные вложения в объекты государственной (муниципальной) собственности</t>
  </si>
  <si>
    <t>400</t>
  </si>
  <si>
    <t>Непрограммные расходы.Расходы по исполнительному производству</t>
  </si>
  <si>
    <t>99 0 00 10220</t>
  </si>
  <si>
    <t>Региональный проект "Обеспечение устойчивого сокращения непригодного для проживания жилищного фонда" (A.F3.1 Переселение граждан из аварийного жилищного фонда в соответствии с жилищным законодательством).Решение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</si>
  <si>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14 А F3 6748S</t>
  </si>
  <si>
    <t xml:space="preserve">». </t>
  </si>
  <si>
    <t xml:space="preserve">- ИМТ на реализацию мероприятий муниципальных программ Елизовского городского поселения  </t>
  </si>
  <si>
    <t xml:space="preserve">-ИМТ  на реализацию проекта Благоустройство территории "Городской парк отдыха у р. Половинка в Елизовском городском поселении Камчатского края" </t>
  </si>
  <si>
    <t xml:space="preserve">- Расходы на реализацию мероприятий, связанных с осуществлением наказов избирателей депутатам Собрания депутатов ЕГП   </t>
  </si>
  <si>
    <t>01 2 03 55053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</si>
  <si>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 Решение вопросов местного значения городского поселения в рамках соответствующей государственной программы Камчатского края</t>
  </si>
  <si>
    <t>11 1 02 4006Ф</t>
  </si>
  <si>
    <t>11 1 02 Т006Ф</t>
  </si>
  <si>
    <t>Основное мероприятие "Выявление случаев причинения вреда окружающей среде при размещении бесхозяйственных отходов, в том числе твердых коммунальных отходов, и ликвидация последствий такого вреда".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</si>
  <si>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</si>
  <si>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 xml:space="preserve">Основное мероприятие "Выявление случаев причинения вреда окружающей среде при размещении бесхозяйственных отходов шин, покрышек". Решение вопросов местного значения городского поселения в рамках соответствующей государственной программы Камчатского края </t>
  </si>
  <si>
    <t>11 1 03 Т006Ф</t>
  </si>
  <si>
    <t>11 1 03 4006Ф</t>
  </si>
  <si>
    <t xml:space="preserve"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</t>
  </si>
  <si>
    <t>Основное мероприятие "Создание доступной системы накопления (раздельного накопления) отходов, в том числе твердых коммунальных отходов". Решение вопросов местного значения городского поселения в рамках соответствующей государственной программы Камчатского края (софинансирование за счет средств местного бюджета)</t>
  </si>
  <si>
    <t>11 2 01 4006Ф</t>
  </si>
  <si>
    <t>11 2 01 Т006Ф</t>
  </si>
  <si>
    <t xml:space="preserve">Основное мероприятие "Содержание муниципального имущества Елизовского городского поселения".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</si>
  <si>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>-расходы за счет средств Фонда содействия реформированию ЖКХ</t>
  </si>
  <si>
    <t>14 А F3 67484</t>
  </si>
  <si>
    <t xml:space="preserve">Основное мероприятие "Проведение мероприятий в рамках заключенных концессионных соглашений". Реализация инфраструктурного проекта "Жилищное строительство в г. Елизово (Реконструкция котельной №20 на газовом топливе)"       </t>
  </si>
  <si>
    <t>10 1 05 98001</t>
  </si>
  <si>
    <t>05 0 04 09990</t>
  </si>
  <si>
    <t xml:space="preserve">Основное мероприятие "Реконструкция части многоквартирного дома по адресу: г. Елизово, ул. Рябикова 18. в целях приспособления и общего имущества многоквартирного дома к нуждам инвалида-колясочника, проживающего в жилом помещении №49".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 </t>
  </si>
  <si>
    <t xml:space="preserve"> - расходы за счет средств местного бюджета, в т.ч.:</t>
  </si>
  <si>
    <t xml:space="preserve">Основное мероприятие "Проведение мероприятия по укреплению материально-технической базы муниципальных учреждений культуры". Субсидии на обеспечение развития и укрепления материально-технической базы домов культуры в населенных пунктах с числом жителей до 50 тысяч человек       </t>
  </si>
  <si>
    <t>04 2 01 L4670</t>
  </si>
  <si>
    <t>Подпрограмма "Развитие инфраструктуры в сфере культуры на территории Елизовского городского поселения"</t>
  </si>
  <si>
    <t>Непрограммные расходы. Предоставление гарантий гражданам, удостоенным звания "Почетный гражданин города Елизово"</t>
  </si>
  <si>
    <t>99 0 00 20040</t>
  </si>
  <si>
    <t>Социальное обеспечение и иные выплаты населению</t>
  </si>
  <si>
    <t>14</t>
  </si>
  <si>
    <t>Прочие межбюджетные трансферты общего характера</t>
  </si>
  <si>
    <t>1403</t>
  </si>
  <si>
    <t>Межбюджетные трансферты общего характера бюджетам бюджетной системы российской федерации</t>
  </si>
  <si>
    <t>Основное мероприятие "Иные межбюджетные транферты на решение вопросов местного значения в части реализации полномочий по участию в предупреждении и ликвидации последствий чрезвычайных ситуаций". Исполнение отдельных переданных полномочий Елизовского городского поселения</t>
  </si>
  <si>
    <t>07 0 03 80020</t>
  </si>
  <si>
    <t>500</t>
  </si>
  <si>
    <t>Межбюджетные трансферты</t>
  </si>
  <si>
    <t xml:space="preserve">Муниципальная программа "Капитальный ремонт объектов муниципального жилищного фонда в Елизовском городском поселении" </t>
  </si>
  <si>
    <t>18 0 00 00000</t>
  </si>
  <si>
    <t xml:space="preserve">Подпрограмма "Капитальный ремонт объектов муниципального жилищного фонда в Елизовском городском поселении" </t>
  </si>
  <si>
    <t>18 1 00 00000</t>
  </si>
  <si>
    <t xml:space="preserve">Основное мероприятие "Выполнение работ по капитальному ремонту объектов муниципального жилого фонда". Реализация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      </t>
  </si>
  <si>
    <t>18 1 01 09990</t>
  </si>
  <si>
    <t>Непрограммные расходы. Обеспечение мер социальной поддержки по ремонту квартир отдельным категориям граждан, проживающим на территории Елизовского городского поселения</t>
  </si>
  <si>
    <t>Основное мероприятие "Предоставление иных межбюджетных трансфертов местным бюджетам на реализацию отдельных мероприятий Подпрограммы 2 в части выполнения мероприятий плана социального развития центров экономического роста Камчатского края".  Иные межбюджетные трасферты на реализацию мероприятий планов оциального развития центров экономического роста  субъектов Российской Федерации, входящих в состав Дальневосточного федерального округа</t>
  </si>
  <si>
    <t>Приложение 7 
к  муниципальному нормативному правовому акту от 28 апреля 2022   № 31 -НПА 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№60»</t>
  </si>
  <si>
    <t>Приложение 9 
к  муниципальному нормативному правовому акту от 28 апреля 2022   № 31 -НПА
«О внесении изменений в муниципальный нормативный правовой акт «О бюджете Елизовского городского поселения  на 2022 год  и плановый период 2023-2024 годов» от 23.12.2021 № 10-НПА,  принятому Решением Собрания депутатов 
Елизовского  городского поселения от 23.12.2021 № 60»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</si>
</sst>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#,##0.00000"/>
    <numFmt numFmtId="185" formatCode="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04">
    <font>
      <sz val="10"/>
      <name val="Arial Cyr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 CYR"/>
      <family val="2"/>
    </font>
    <font>
      <b/>
      <sz val="10"/>
      <color indexed="8"/>
      <name val="Times New Roman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7"/>
      <name val="Times New Roman"/>
      <family val="1"/>
    </font>
    <font>
      <sz val="10"/>
      <color indexed="17"/>
      <name val="Times New Roman"/>
      <family val="1"/>
    </font>
    <font>
      <sz val="10"/>
      <color indexed="10"/>
      <name val="Times New Roman"/>
      <family val="1"/>
    </font>
    <font>
      <sz val="12"/>
      <color indexed="17"/>
      <name val="Times New Roman"/>
      <family val="1"/>
    </font>
    <font>
      <i/>
      <sz val="10"/>
      <name val="Times New Roman"/>
      <family val="1"/>
    </font>
    <font>
      <i/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i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7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i/>
      <sz val="10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color indexed="17"/>
      <name val="Times New Roman"/>
      <family val="1"/>
    </font>
    <font>
      <i/>
      <sz val="10"/>
      <color indexed="10"/>
      <name val="Times New Roman"/>
      <family val="1"/>
    </font>
    <font>
      <b/>
      <sz val="11"/>
      <color indexed="17"/>
      <name val="Times New Roman"/>
      <family val="1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1"/>
      <color indexed="62"/>
      <name val="Calibri"/>
      <family val="2"/>
    </font>
    <font>
      <sz val="10"/>
      <name val="Arial"/>
      <family val="2"/>
    </font>
    <font>
      <i/>
      <sz val="11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5"/>
      <color indexed="9"/>
      <name val="Times New Roman"/>
      <family val="1"/>
    </font>
    <font>
      <b/>
      <i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4"/>
      <color indexed="9"/>
      <name val="Times New Roman"/>
      <family val="1"/>
    </font>
    <font>
      <b/>
      <i/>
      <sz val="16"/>
      <color indexed="9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00B050"/>
      <name val="Times New Roman"/>
      <family val="1"/>
    </font>
    <font>
      <b/>
      <i/>
      <sz val="10"/>
      <color rgb="FFFF000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b/>
      <sz val="15"/>
      <color theme="0"/>
      <name val="Times New Roman"/>
      <family val="1"/>
    </font>
    <font>
      <b/>
      <i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  <font>
      <b/>
      <i/>
      <sz val="16"/>
      <color theme="0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2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7" borderId="0" applyNumberFormat="0" applyBorder="0" applyAlignment="0" applyProtection="0"/>
    <xf numFmtId="0" fontId="72" fillId="10" borderId="0" applyNumberFormat="0" applyBorder="0" applyAlignment="0" applyProtection="0"/>
    <xf numFmtId="0" fontId="72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9" borderId="0" applyNumberFormat="0" applyBorder="0" applyAlignment="0" applyProtection="0"/>
    <xf numFmtId="0" fontId="73" fillId="7" borderId="0" applyNumberFormat="0" applyBorder="0" applyAlignment="0" applyProtection="0"/>
    <xf numFmtId="0" fontId="73" fillId="13" borderId="0" applyNumberFormat="0" applyBorder="0" applyAlignment="0" applyProtection="0"/>
    <xf numFmtId="0" fontId="73" fillId="3" borderId="0" applyNumberFormat="0" applyBorder="0" applyAlignment="0" applyProtection="0"/>
    <xf numFmtId="0" fontId="73" fillId="11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1" applyNumberFormat="0" applyAlignment="0" applyProtection="0"/>
    <xf numFmtId="0" fontId="75" fillId="2" borderId="2" applyNumberFormat="0" applyAlignment="0" applyProtection="0"/>
    <xf numFmtId="0" fontId="76" fillId="2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4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0" borderId="7" applyNumberFormat="0" applyAlignment="0" applyProtection="0"/>
    <xf numFmtId="0" fontId="35" fillId="0" borderId="0" applyNumberFormat="0" applyFill="0" applyBorder="0" applyAlignment="0" applyProtection="0"/>
    <xf numFmtId="0" fontId="79" fillId="21" borderId="0" applyNumberFormat="0" applyBorder="0" applyAlignment="0" applyProtection="0"/>
    <xf numFmtId="0" fontId="40" fillId="0" borderId="0">
      <alignment/>
      <protection/>
    </xf>
    <xf numFmtId="0" fontId="38" fillId="0" borderId="0" applyNumberFormat="0" applyFill="0" applyBorder="0" applyAlignment="0" applyProtection="0"/>
    <xf numFmtId="0" fontId="80" fillId="22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24" borderId="0" applyNumberFormat="0" applyBorder="0" applyAlignment="0" applyProtection="0"/>
  </cellStyleXfs>
  <cellXfs count="2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184" fontId="6" fillId="0" borderId="0" xfId="0" applyNumberFormat="1" applyFont="1" applyAlignment="1">
      <alignment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25" borderId="10" xfId="53" applyNumberFormat="1" applyFont="1" applyFill="1" applyBorder="1" applyAlignment="1">
      <alignment horizontal="center" vertical="center"/>
      <protection/>
    </xf>
    <xf numFmtId="49" fontId="11" fillId="25" borderId="10" xfId="53" applyNumberFormat="1" applyFont="1" applyFill="1" applyBorder="1" applyAlignment="1">
      <alignment horizontal="left" vertical="top" wrapText="1"/>
      <protection/>
    </xf>
    <xf numFmtId="49" fontId="11" fillId="25" borderId="10" xfId="53" applyNumberFormat="1" applyFont="1" applyFill="1" applyBorder="1" applyAlignment="1">
      <alignment horizontal="center" vertical="center"/>
      <protection/>
    </xf>
    <xf numFmtId="184" fontId="11" fillId="25" borderId="10" xfId="0" applyNumberFormat="1" applyFont="1" applyFill="1" applyBorder="1" applyAlignment="1">
      <alignment horizontal="center" vertical="center"/>
    </xf>
    <xf numFmtId="49" fontId="2" fillId="0" borderId="10" xfId="53" applyNumberFormat="1" applyFont="1" applyFill="1" applyBorder="1" applyAlignment="1">
      <alignment horizontal="left" vertical="top" wrapText="1"/>
      <protection/>
    </xf>
    <xf numFmtId="184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2" fillId="0" borderId="10" xfId="53" applyNumberFormat="1" applyFont="1" applyFill="1" applyBorder="1" applyAlignment="1">
      <alignment horizontal="center" vertical="center"/>
      <protection/>
    </xf>
    <xf numFmtId="49" fontId="2" fillId="0" borderId="10" xfId="53" applyNumberFormat="1" applyFont="1" applyFill="1" applyBorder="1" applyAlignment="1">
      <alignment horizontal="center" vertical="center"/>
      <protection/>
    </xf>
    <xf numFmtId="184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53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NumberFormat="1" applyFont="1" applyFill="1" applyBorder="1" applyAlignment="1">
      <alignment horizontal="left" vertical="center" wrapText="1"/>
    </xf>
    <xf numFmtId="185" fontId="12" fillId="0" borderId="10" xfId="0" applyNumberFormat="1" applyFont="1" applyFill="1" applyBorder="1" applyAlignment="1">
      <alignment horizontal="left" vertical="center" wrapText="1"/>
    </xf>
    <xf numFmtId="185" fontId="2" fillId="0" borderId="10" xfId="53" applyNumberFormat="1" applyFont="1" applyFill="1" applyBorder="1" applyAlignment="1">
      <alignment horizontal="left" vertical="top" wrapText="1"/>
      <protection/>
    </xf>
    <xf numFmtId="49" fontId="2" fillId="0" borderId="10" xfId="0" applyNumberFormat="1" applyFont="1" applyFill="1" applyBorder="1" applyAlignment="1">
      <alignment horizontal="center" vertical="center"/>
    </xf>
    <xf numFmtId="49" fontId="11" fillId="25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2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/>
    </xf>
    <xf numFmtId="0" fontId="13" fillId="25" borderId="10" xfId="53" applyNumberFormat="1" applyFont="1" applyFill="1" applyBorder="1" applyAlignment="1">
      <alignment horizontal="center" vertical="center"/>
      <protection/>
    </xf>
    <xf numFmtId="49" fontId="13" fillId="25" borderId="10" xfId="53" applyNumberFormat="1" applyFont="1" applyFill="1" applyBorder="1" applyAlignment="1">
      <alignment horizontal="left" vertical="top" wrapText="1"/>
      <protection/>
    </xf>
    <xf numFmtId="49" fontId="13" fillId="25" borderId="10" xfId="53" applyNumberFormat="1" applyFont="1" applyFill="1" applyBorder="1" applyAlignment="1">
      <alignment horizontal="center" vertical="center"/>
      <protection/>
    </xf>
    <xf numFmtId="184" fontId="13" fillId="25" borderId="10" xfId="0" applyNumberFormat="1" applyFont="1" applyFill="1" applyBorder="1" applyAlignment="1">
      <alignment horizontal="center" vertical="center"/>
    </xf>
    <xf numFmtId="0" fontId="13" fillId="26" borderId="0" xfId="0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86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20" fillId="26" borderId="0" xfId="0" applyFont="1" applyFill="1" applyAlignment="1">
      <alignment/>
    </xf>
    <xf numFmtId="0" fontId="15" fillId="26" borderId="0" xfId="0" applyFont="1" applyFill="1" applyAlignment="1">
      <alignment/>
    </xf>
    <xf numFmtId="0" fontId="12" fillId="26" borderId="0" xfId="0" applyFont="1" applyFill="1" applyAlignment="1">
      <alignment/>
    </xf>
    <xf numFmtId="0" fontId="22" fillId="26" borderId="0" xfId="0" applyFont="1" applyFill="1" applyAlignment="1">
      <alignment/>
    </xf>
    <xf numFmtId="0" fontId="85" fillId="26" borderId="0" xfId="0" applyFont="1" applyFill="1" applyAlignment="1">
      <alignment/>
    </xf>
    <xf numFmtId="0" fontId="23" fillId="26" borderId="0" xfId="0" applyFont="1" applyFill="1" applyAlignment="1">
      <alignment/>
    </xf>
    <xf numFmtId="0" fontId="24" fillId="26" borderId="0" xfId="0" applyFont="1" applyFill="1" applyAlignment="1">
      <alignment/>
    </xf>
    <xf numFmtId="0" fontId="16" fillId="26" borderId="0" xfId="0" applyFont="1" applyFill="1" applyAlignment="1">
      <alignment/>
    </xf>
    <xf numFmtId="0" fontId="25" fillId="26" borderId="0" xfId="0" applyFont="1" applyFill="1" applyAlignment="1">
      <alignment/>
    </xf>
    <xf numFmtId="0" fontId="26" fillId="26" borderId="0" xfId="0" applyFont="1" applyFill="1" applyAlignment="1">
      <alignment horizontal="center" vertical="center"/>
    </xf>
    <xf numFmtId="0" fontId="27" fillId="26" borderId="0" xfId="0" applyFont="1" applyFill="1" applyAlignment="1">
      <alignment/>
    </xf>
    <xf numFmtId="49" fontId="27" fillId="26" borderId="0" xfId="0" applyNumberFormat="1" applyFont="1" applyFill="1" applyAlignment="1">
      <alignment horizontal="center"/>
    </xf>
    <xf numFmtId="49" fontId="27" fillId="26" borderId="0" xfId="0" applyNumberFormat="1" applyFont="1" applyFill="1" applyAlignment="1">
      <alignment horizontal="center" wrapText="1"/>
    </xf>
    <xf numFmtId="184" fontId="12" fillId="26" borderId="0" xfId="0" applyNumberFormat="1" applyFont="1" applyFill="1" applyAlignment="1">
      <alignment horizontal="center"/>
    </xf>
    <xf numFmtId="184" fontId="28" fillId="26" borderId="0" xfId="0" applyNumberFormat="1" applyFont="1" applyFill="1" applyAlignment="1">
      <alignment horizontal="center"/>
    </xf>
    <xf numFmtId="0" fontId="2" fillId="26" borderId="0" xfId="0" applyFont="1" applyFill="1" applyAlignment="1">
      <alignment/>
    </xf>
    <xf numFmtId="184" fontId="30" fillId="26" borderId="0" xfId="0" applyNumberFormat="1" applyFont="1" applyFill="1" applyAlignment="1">
      <alignment horizontal="center"/>
    </xf>
    <xf numFmtId="0" fontId="31" fillId="26" borderId="0" xfId="0" applyFont="1" applyFill="1" applyAlignment="1">
      <alignment horizontal="center" vertical="center"/>
    </xf>
    <xf numFmtId="0" fontId="23" fillId="26" borderId="0" xfId="0" applyFont="1" applyFill="1" applyAlignment="1">
      <alignment horizontal="center"/>
    </xf>
    <xf numFmtId="0" fontId="23" fillId="26" borderId="0" xfId="0" applyFont="1" applyFill="1" applyAlignment="1">
      <alignment horizontal="center" wrapText="1"/>
    </xf>
    <xf numFmtId="0" fontId="31" fillId="27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wrapText="1"/>
    </xf>
    <xf numFmtId="49" fontId="31" fillId="27" borderId="10" xfId="0" applyNumberFormat="1" applyFont="1" applyFill="1" applyBorder="1" applyAlignment="1">
      <alignment horizontal="center" wrapText="1"/>
    </xf>
    <xf numFmtId="184" fontId="31" fillId="27" borderId="10" xfId="0" applyNumberFormat="1" applyFont="1" applyFill="1" applyBorder="1" applyAlignment="1" applyProtection="1">
      <alignment horizontal="center"/>
      <protection locked="0"/>
    </xf>
    <xf numFmtId="184" fontId="3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/>
    </xf>
    <xf numFmtId="49" fontId="23" fillId="0" borderId="10" xfId="0" applyNumberFormat="1" applyFont="1" applyFill="1" applyBorder="1" applyAlignment="1">
      <alignment horizontal="center" wrapText="1"/>
    </xf>
    <xf numFmtId="184" fontId="20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wrapText="1"/>
    </xf>
    <xf numFmtId="184" fontId="19" fillId="0" borderId="0" xfId="0" applyNumberFormat="1" applyFont="1" applyFill="1" applyBorder="1" applyAlignment="1">
      <alignment horizontal="center"/>
    </xf>
    <xf numFmtId="184" fontId="30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horizontal="center" vertical="center" wrapText="1"/>
    </xf>
    <xf numFmtId="184" fontId="18" fillId="0" borderId="0" xfId="0" applyNumberFormat="1" applyFont="1" applyFill="1" applyAlignment="1">
      <alignment horizontal="center"/>
    </xf>
    <xf numFmtId="184" fontId="24" fillId="0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left" wrapText="1"/>
    </xf>
    <xf numFmtId="184" fontId="19" fillId="0" borderId="0" xfId="0" applyNumberFormat="1" applyFont="1" applyFill="1" applyAlignment="1">
      <alignment horizontal="center" wrapText="1"/>
    </xf>
    <xf numFmtId="184" fontId="24" fillId="0" borderId="0" xfId="0" applyNumberFormat="1" applyFont="1" applyFill="1" applyAlignment="1">
      <alignment horizontal="center" wrapText="1"/>
    </xf>
    <xf numFmtId="0" fontId="27" fillId="0" borderId="10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 wrapText="1"/>
    </xf>
    <xf numFmtId="184" fontId="88" fillId="0" borderId="0" xfId="0" applyNumberFormat="1" applyFont="1" applyFill="1" applyAlignment="1">
      <alignment horizontal="center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184" fontId="18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center" wrapText="1"/>
    </xf>
    <xf numFmtId="184" fontId="20" fillId="0" borderId="0" xfId="0" applyNumberFormat="1" applyFont="1" applyFill="1" applyBorder="1" applyAlignment="1">
      <alignment horizontal="center"/>
    </xf>
    <xf numFmtId="184" fontId="16" fillId="0" borderId="0" xfId="0" applyNumberFormat="1" applyFont="1" applyFill="1" applyAlignment="1">
      <alignment horizontal="center"/>
    </xf>
    <xf numFmtId="184" fontId="85" fillId="0" borderId="0" xfId="0" applyNumberFormat="1" applyFont="1" applyFill="1" applyAlignment="1">
      <alignment horizontal="center"/>
    </xf>
    <xf numFmtId="185" fontId="23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2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2" fontId="23" fillId="0" borderId="10" xfId="0" applyNumberFormat="1" applyFont="1" applyFill="1" applyBorder="1" applyAlignment="1">
      <alignment horizontal="left" vertical="center" wrapText="1"/>
    </xf>
    <xf numFmtId="0" fontId="31" fillId="27" borderId="10" xfId="0" applyFont="1" applyFill="1" applyBorder="1" applyAlignment="1">
      <alignment horizontal="left" wrapText="1"/>
    </xf>
    <xf numFmtId="49" fontId="31" fillId="27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wrapText="1"/>
    </xf>
    <xf numFmtId="0" fontId="86" fillId="0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49" fontId="23" fillId="26" borderId="10" xfId="0" applyNumberFormat="1" applyFont="1" applyFill="1" applyBorder="1" applyAlignment="1">
      <alignment horizontal="left" vertical="center" wrapText="1"/>
    </xf>
    <xf numFmtId="49" fontId="23" fillId="26" borderId="10" xfId="0" applyNumberFormat="1" applyFont="1" applyFill="1" applyBorder="1" applyAlignment="1">
      <alignment horizontal="center"/>
    </xf>
    <xf numFmtId="49" fontId="23" fillId="26" borderId="10" xfId="0" applyNumberFormat="1" applyFont="1" applyFill="1" applyBorder="1" applyAlignment="1">
      <alignment horizontal="center" wrapText="1"/>
    </xf>
    <xf numFmtId="184" fontId="20" fillId="26" borderId="0" xfId="0" applyNumberFormat="1" applyFont="1" applyFill="1" applyAlignment="1">
      <alignment horizontal="center"/>
    </xf>
    <xf numFmtId="0" fontId="24" fillId="26" borderId="10" xfId="0" applyFont="1" applyFill="1" applyBorder="1" applyAlignment="1">
      <alignment horizontal="center" vertical="center" wrapText="1"/>
    </xf>
    <xf numFmtId="2" fontId="23" fillId="26" borderId="10" xfId="0" applyNumberFormat="1" applyFont="1" applyFill="1" applyBorder="1" applyAlignment="1">
      <alignment horizontal="left" vertical="center" wrapText="1"/>
    </xf>
    <xf numFmtId="0" fontId="23" fillId="26" borderId="10" xfId="0" applyNumberFormat="1" applyFont="1" applyFill="1" applyBorder="1" applyAlignment="1">
      <alignment horizontal="left" vertical="center" wrapText="1"/>
    </xf>
    <xf numFmtId="184" fontId="18" fillId="26" borderId="0" xfId="0" applyNumberFormat="1" applyFont="1" applyFill="1" applyAlignment="1">
      <alignment horizontal="center"/>
    </xf>
    <xf numFmtId="0" fontId="23" fillId="26" borderId="10" xfId="0" applyFont="1" applyFill="1" applyBorder="1" applyAlignment="1">
      <alignment wrapText="1"/>
    </xf>
    <xf numFmtId="184" fontId="15" fillId="26" borderId="0" xfId="0" applyNumberFormat="1" applyFont="1" applyFill="1" applyAlignment="1">
      <alignment horizontal="center"/>
    </xf>
    <xf numFmtId="0" fontId="27" fillId="26" borderId="10" xfId="0" applyFont="1" applyFill="1" applyBorder="1" applyAlignment="1">
      <alignment horizontal="center" vertical="center" wrapText="1"/>
    </xf>
    <xf numFmtId="49" fontId="27" fillId="26" borderId="10" xfId="0" applyNumberFormat="1" applyFont="1" applyFill="1" applyBorder="1" applyAlignment="1">
      <alignment horizontal="center"/>
    </xf>
    <xf numFmtId="0" fontId="87" fillId="26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/>
    </xf>
    <xf numFmtId="184" fontId="23" fillId="0" borderId="10" xfId="0" applyNumberFormat="1" applyFont="1" applyFill="1" applyBorder="1" applyAlignment="1">
      <alignment horizontal="center"/>
    </xf>
    <xf numFmtId="184" fontId="23" fillId="26" borderId="0" xfId="0" applyNumberFormat="1" applyFont="1" applyFill="1" applyAlignment="1">
      <alignment horizontal="center"/>
    </xf>
    <xf numFmtId="184" fontId="23" fillId="26" borderId="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184" fontId="33" fillId="26" borderId="0" xfId="0" applyNumberFormat="1" applyFont="1" applyFill="1" applyAlignment="1">
      <alignment horizontal="center"/>
    </xf>
    <xf numFmtId="0" fontId="89" fillId="26" borderId="10" xfId="0" applyFont="1" applyFill="1" applyBorder="1" applyAlignment="1">
      <alignment horizontal="center" vertical="center" wrapText="1"/>
    </xf>
    <xf numFmtId="184" fontId="34" fillId="26" borderId="0" xfId="0" applyNumberFormat="1" applyFont="1" applyFill="1" applyAlignment="1">
      <alignment horizontal="center"/>
    </xf>
    <xf numFmtId="184" fontId="14" fillId="26" borderId="0" xfId="0" applyNumberFormat="1" applyFont="1" applyFill="1" applyAlignment="1">
      <alignment horizontal="center"/>
    </xf>
    <xf numFmtId="0" fontId="86" fillId="26" borderId="10" xfId="0" applyFont="1" applyFill="1" applyBorder="1" applyAlignment="1">
      <alignment horizontal="center" vertical="center" wrapText="1"/>
    </xf>
    <xf numFmtId="184" fontId="32" fillId="26" borderId="0" xfId="0" applyNumberFormat="1" applyFont="1" applyFill="1" applyAlignment="1">
      <alignment horizontal="center"/>
    </xf>
    <xf numFmtId="184" fontId="20" fillId="26" borderId="0" xfId="0" applyNumberFormat="1" applyFont="1" applyFill="1" applyBorder="1" applyAlignment="1">
      <alignment horizontal="center"/>
    </xf>
    <xf numFmtId="184" fontId="18" fillId="26" borderId="0" xfId="0" applyNumberFormat="1" applyFont="1" applyFill="1" applyBorder="1" applyAlignment="1">
      <alignment horizontal="center"/>
    </xf>
    <xf numFmtId="184" fontId="87" fillId="26" borderId="0" xfId="0" applyNumberFormat="1" applyFont="1" applyFill="1" applyBorder="1" applyAlignment="1">
      <alignment horizontal="center"/>
    </xf>
    <xf numFmtId="184" fontId="87" fillId="26" borderId="0" xfId="0" applyNumberFormat="1" applyFont="1" applyFill="1" applyBorder="1" applyAlignment="1" applyProtection="1">
      <alignment horizontal="center"/>
      <protection locked="0"/>
    </xf>
    <xf numFmtId="0" fontId="12" fillId="26" borderId="10" xfId="0" applyFont="1" applyFill="1" applyBorder="1" applyAlignment="1">
      <alignment horizontal="center"/>
    </xf>
    <xf numFmtId="49" fontId="23" fillId="26" borderId="0" xfId="0" applyNumberFormat="1" applyFont="1" applyFill="1" applyBorder="1" applyAlignment="1">
      <alignment horizontal="center" wrapText="1"/>
    </xf>
    <xf numFmtId="185" fontId="23" fillId="26" borderId="10" xfId="0" applyNumberFormat="1" applyFont="1" applyFill="1" applyBorder="1" applyAlignment="1">
      <alignment horizontal="left" vertical="center" wrapText="1"/>
    </xf>
    <xf numFmtId="0" fontId="27" fillId="26" borderId="10" xfId="0" applyFont="1" applyFill="1" applyBorder="1" applyAlignment="1">
      <alignment horizontal="center" vertical="center"/>
    </xf>
    <xf numFmtId="184" fontId="88" fillId="26" borderId="0" xfId="0" applyNumberFormat="1" applyFont="1" applyFill="1" applyAlignment="1">
      <alignment horizontal="center"/>
    </xf>
    <xf numFmtId="184" fontId="31" fillId="27" borderId="10" xfId="61" applyNumberFormat="1" applyFont="1" applyFill="1" applyBorder="1" applyAlignment="1" applyProtection="1">
      <alignment horizontal="center"/>
      <protection locked="0"/>
    </xf>
    <xf numFmtId="0" fontId="31" fillId="25" borderId="10" xfId="0" applyFont="1" applyFill="1" applyBorder="1" applyAlignment="1" quotePrefix="1">
      <alignment horizontal="left" vertical="center" wrapText="1"/>
    </xf>
    <xf numFmtId="0" fontId="41" fillId="0" borderId="10" xfId="0" applyNumberFormat="1" applyFont="1" applyFill="1" applyBorder="1" applyAlignment="1">
      <alignment horizontal="left" vertical="center" wrapText="1"/>
    </xf>
    <xf numFmtId="0" fontId="2" fillId="0" borderId="10" xfId="53" applyNumberFormat="1" applyFont="1" applyFill="1" applyBorder="1" applyAlignment="1">
      <alignment horizontal="left" vertical="top" wrapText="1"/>
      <protection/>
    </xf>
    <xf numFmtId="49" fontId="12" fillId="26" borderId="10" xfId="0" applyNumberFormat="1" applyFont="1" applyFill="1" applyBorder="1" applyAlignment="1">
      <alignment horizontal="center" vertical="center" wrapText="1"/>
    </xf>
    <xf numFmtId="49" fontId="12" fillId="26" borderId="10" xfId="0" applyNumberFormat="1" applyFont="1" applyFill="1" applyBorder="1" applyAlignment="1">
      <alignment horizontal="left" vertical="center" wrapText="1"/>
    </xf>
    <xf numFmtId="0" fontId="12" fillId="26" borderId="10" xfId="0" applyNumberFormat="1" applyFont="1" applyFill="1" applyBorder="1" applyAlignment="1">
      <alignment horizontal="left" vertical="center" wrapText="1"/>
    </xf>
    <xf numFmtId="49" fontId="12" fillId="26" borderId="10" xfId="0" applyNumberFormat="1" applyFont="1" applyFill="1" applyBorder="1" applyAlignment="1">
      <alignment horizontal="center" vertical="center"/>
    </xf>
    <xf numFmtId="2" fontId="12" fillId="26" borderId="10" xfId="0" applyNumberFormat="1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84" fontId="11" fillId="26" borderId="10" xfId="0" applyNumberFormat="1" applyFont="1" applyFill="1" applyBorder="1" applyAlignment="1">
      <alignment horizontal="center" vertical="center" wrapText="1"/>
    </xf>
    <xf numFmtId="3" fontId="12" fillId="26" borderId="12" xfId="0" applyNumberFormat="1" applyFont="1" applyFill="1" applyBorder="1" applyAlignment="1">
      <alignment horizontal="center" vertical="center" wrapText="1"/>
    </xf>
    <xf numFmtId="49" fontId="90" fillId="0" borderId="10" xfId="0" applyNumberFormat="1" applyFont="1" applyFill="1" applyBorder="1" applyAlignment="1">
      <alignment horizontal="center" vertical="center" wrapText="1"/>
    </xf>
    <xf numFmtId="49" fontId="31" fillId="26" borderId="10" xfId="0" applyNumberFormat="1" applyFont="1" applyFill="1" applyBorder="1" applyAlignment="1">
      <alignment horizontal="center" vertical="center" wrapText="1"/>
    </xf>
    <xf numFmtId="184" fontId="20" fillId="0" borderId="0" xfId="0" applyNumberFormat="1" applyFont="1" applyFill="1" applyBorder="1" applyAlignment="1">
      <alignment horizontal="center" vertical="center"/>
    </xf>
    <xf numFmtId="184" fontId="86" fillId="0" borderId="0" xfId="0" applyNumberFormat="1" applyFont="1" applyFill="1" applyBorder="1" applyAlignment="1">
      <alignment horizontal="center"/>
    </xf>
    <xf numFmtId="184" fontId="88" fillId="0" borderId="0" xfId="0" applyNumberFormat="1" applyFont="1" applyFill="1" applyBorder="1" applyAlignment="1">
      <alignment horizontal="center"/>
    </xf>
    <xf numFmtId="184" fontId="30" fillId="0" borderId="0" xfId="0" applyNumberFormat="1" applyFont="1" applyFill="1" applyBorder="1" applyAlignment="1">
      <alignment horizontal="center"/>
    </xf>
    <xf numFmtId="184" fontId="21" fillId="0" borderId="0" xfId="0" applyNumberFormat="1" applyFont="1" applyFill="1" applyBorder="1" applyAlignment="1">
      <alignment horizontal="center"/>
    </xf>
    <xf numFmtId="184" fontId="33" fillId="0" borderId="0" xfId="0" applyNumberFormat="1" applyFont="1" applyFill="1" applyBorder="1" applyAlignment="1">
      <alignment horizontal="center"/>
    </xf>
    <xf numFmtId="184" fontId="11" fillId="0" borderId="0" xfId="0" applyNumberFormat="1" applyFont="1" applyFill="1" applyAlignment="1">
      <alignment horizontal="center"/>
    </xf>
    <xf numFmtId="0" fontId="31" fillId="0" borderId="10" xfId="0" applyFont="1" applyFill="1" applyBorder="1" applyAlignment="1">
      <alignment horizontal="center" vertical="center" wrapText="1"/>
    </xf>
    <xf numFmtId="184" fontId="91" fillId="0" borderId="0" xfId="0" applyNumberFormat="1" applyFont="1" applyFill="1" applyAlignment="1">
      <alignment horizontal="center"/>
    </xf>
    <xf numFmtId="49" fontId="92" fillId="0" borderId="0" xfId="0" applyNumberFormat="1" applyFont="1" applyFill="1" applyBorder="1" applyAlignment="1">
      <alignment horizontal="center" wrapText="1"/>
    </xf>
    <xf numFmtId="184" fontId="87" fillId="26" borderId="0" xfId="0" applyNumberFormat="1" applyFont="1" applyFill="1" applyBorder="1" applyAlignment="1">
      <alignment horizontal="left"/>
    </xf>
    <xf numFmtId="49" fontId="87" fillId="26" borderId="0" xfId="0" applyNumberFormat="1" applyFont="1" applyFill="1" applyBorder="1" applyAlignment="1">
      <alignment horizontal="center" wrapText="1"/>
    </xf>
    <xf numFmtId="184" fontId="88" fillId="26" borderId="0" xfId="0" applyNumberFormat="1" applyFont="1" applyFill="1" applyAlignment="1">
      <alignment horizontal="left"/>
    </xf>
    <xf numFmtId="184" fontId="88" fillId="26" borderId="0" xfId="0" applyNumberFormat="1" applyFont="1" applyFill="1" applyBorder="1" applyAlignment="1">
      <alignment horizontal="left"/>
    </xf>
    <xf numFmtId="184" fontId="87" fillId="0" borderId="0" xfId="0" applyNumberFormat="1" applyFont="1" applyFill="1" applyAlignment="1">
      <alignment horizontal="center" wrapText="1"/>
    </xf>
    <xf numFmtId="184" fontId="93" fillId="0" borderId="0" xfId="0" applyNumberFormat="1" applyFont="1" applyFill="1" applyAlignment="1">
      <alignment horizontal="center"/>
    </xf>
    <xf numFmtId="49" fontId="24" fillId="26" borderId="10" xfId="0" applyNumberFormat="1" applyFont="1" applyFill="1" applyBorder="1" applyAlignment="1">
      <alignment horizontal="left" vertical="center" wrapText="1"/>
    </xf>
    <xf numFmtId="184" fontId="23" fillId="26" borderId="13" xfId="0" applyNumberFormat="1" applyFont="1" applyFill="1" applyBorder="1" applyAlignment="1">
      <alignment horizontal="right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 wrapText="1"/>
    </xf>
    <xf numFmtId="184" fontId="2" fillId="0" borderId="0" xfId="0" applyNumberFormat="1" applyFont="1" applyBorder="1" applyAlignment="1">
      <alignment horizontal="right"/>
    </xf>
    <xf numFmtId="184" fontId="23" fillId="0" borderId="10" xfId="0" applyNumberFormat="1" applyFont="1" applyFill="1" applyBorder="1" applyAlignment="1" applyProtection="1">
      <alignment horizontal="center"/>
      <protection locked="0"/>
    </xf>
    <xf numFmtId="184" fontId="24" fillId="0" borderId="10" xfId="0" applyNumberFormat="1" applyFont="1" applyFill="1" applyBorder="1" applyAlignment="1" applyProtection="1">
      <alignment horizontal="center"/>
      <protection locked="0"/>
    </xf>
    <xf numFmtId="184" fontId="18" fillId="0" borderId="10" xfId="0" applyNumberFormat="1" applyFont="1" applyFill="1" applyBorder="1" applyAlignment="1" applyProtection="1">
      <alignment horizontal="center"/>
      <protection locked="0"/>
    </xf>
    <xf numFmtId="184" fontId="41" fillId="0" borderId="10" xfId="0" applyNumberFormat="1" applyFont="1" applyFill="1" applyBorder="1" applyAlignment="1" applyProtection="1">
      <alignment horizontal="center"/>
      <protection locked="0"/>
    </xf>
    <xf numFmtId="0" fontId="94" fillId="0" borderId="0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/>
    </xf>
    <xf numFmtId="49" fontId="95" fillId="0" borderId="0" xfId="0" applyNumberFormat="1" applyFont="1" applyFill="1" applyBorder="1" applyAlignment="1">
      <alignment horizontal="center"/>
    </xf>
    <xf numFmtId="49" fontId="96" fillId="0" borderId="0" xfId="0" applyNumberFormat="1" applyFont="1" applyFill="1" applyBorder="1" applyAlignment="1">
      <alignment horizontal="center"/>
    </xf>
    <xf numFmtId="49" fontId="95" fillId="0" borderId="0" xfId="0" applyNumberFormat="1" applyFont="1" applyFill="1" applyBorder="1" applyAlignment="1">
      <alignment horizontal="center" wrapText="1"/>
    </xf>
    <xf numFmtId="184" fontId="96" fillId="0" borderId="0" xfId="0" applyNumberFormat="1" applyFont="1" applyFill="1" applyBorder="1" applyAlignment="1">
      <alignment horizontal="center"/>
    </xf>
    <xf numFmtId="184" fontId="97" fillId="0" borderId="0" xfId="0" applyNumberFormat="1" applyFont="1" applyFill="1" applyBorder="1" applyAlignment="1">
      <alignment horizontal="center"/>
    </xf>
    <xf numFmtId="0" fontId="98" fillId="0" borderId="0" xfId="0" applyFont="1" applyFill="1" applyBorder="1" applyAlignment="1">
      <alignment/>
    </xf>
    <xf numFmtId="0" fontId="99" fillId="0" borderId="0" xfId="0" applyFont="1" applyFill="1" applyBorder="1" applyAlignment="1">
      <alignment/>
    </xf>
    <xf numFmtId="184" fontId="100" fillId="0" borderId="0" xfId="0" applyNumberFormat="1" applyFont="1" applyFill="1" applyBorder="1" applyAlignment="1">
      <alignment horizontal="center"/>
    </xf>
    <xf numFmtId="0" fontId="99" fillId="0" borderId="0" xfId="0" applyFont="1" applyFill="1" applyBorder="1" applyAlignment="1">
      <alignment horizontal="center" vertical="center"/>
    </xf>
    <xf numFmtId="49" fontId="99" fillId="0" borderId="0" xfId="0" applyNumberFormat="1" applyFont="1" applyFill="1" applyBorder="1" applyAlignment="1">
      <alignment horizontal="center"/>
    </xf>
    <xf numFmtId="49" fontId="99" fillId="0" borderId="0" xfId="0" applyNumberFormat="1" applyFont="1" applyFill="1" applyBorder="1" applyAlignment="1">
      <alignment horizontal="center" wrapText="1"/>
    </xf>
    <xf numFmtId="186" fontId="101" fillId="0" borderId="0" xfId="0" applyNumberFormat="1" applyFont="1" applyFill="1" applyBorder="1" applyAlignment="1">
      <alignment horizontal="center"/>
    </xf>
    <xf numFmtId="184" fontId="101" fillId="0" borderId="0" xfId="0" applyNumberFormat="1" applyFont="1" applyFill="1" applyBorder="1" applyAlignment="1">
      <alignment horizontal="center"/>
    </xf>
    <xf numFmtId="49" fontId="41" fillId="0" borderId="10" xfId="0" applyNumberFormat="1" applyFont="1" applyFill="1" applyBorder="1" applyAlignment="1">
      <alignment horizontal="justify"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102" fillId="0" borderId="0" xfId="0" applyFont="1" applyAlignment="1">
      <alignment horizontal="left"/>
    </xf>
    <xf numFmtId="49" fontId="42" fillId="0" borderId="10" xfId="53" applyNumberFormat="1" applyFont="1" applyFill="1" applyBorder="1" applyAlignment="1">
      <alignment horizontal="center"/>
      <protection/>
    </xf>
    <xf numFmtId="49" fontId="41" fillId="0" borderId="0" xfId="0" applyNumberFormat="1" applyFont="1" applyFill="1" applyBorder="1" applyAlignment="1">
      <alignment horizontal="left" vertical="center" wrapText="1"/>
    </xf>
    <xf numFmtId="184" fontId="23" fillId="26" borderId="10" xfId="0" applyNumberFormat="1" applyFont="1" applyFill="1" applyBorder="1" applyAlignment="1" applyProtection="1">
      <alignment horizontal="center"/>
      <protection locked="0"/>
    </xf>
    <xf numFmtId="184" fontId="24" fillId="26" borderId="0" xfId="0" applyNumberFormat="1" applyFont="1" applyFill="1" applyAlignment="1">
      <alignment horizontal="center" wrapText="1"/>
    </xf>
    <xf numFmtId="0" fontId="18" fillId="26" borderId="0" xfId="0" applyFont="1" applyFill="1" applyAlignment="1">
      <alignment/>
    </xf>
    <xf numFmtId="0" fontId="12" fillId="26" borderId="10" xfId="0" applyFont="1" applyFill="1" applyBorder="1" applyAlignment="1">
      <alignment wrapText="1"/>
    </xf>
    <xf numFmtId="0" fontId="11" fillId="27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03" fillId="26" borderId="0" xfId="0" applyFont="1" applyFill="1" applyAlignment="1">
      <alignment horizontal="right" wrapText="1"/>
    </xf>
    <xf numFmtId="0" fontId="103" fillId="26" borderId="0" xfId="0" applyFont="1" applyFill="1" applyAlignment="1">
      <alignment horizontal="right"/>
    </xf>
    <xf numFmtId="49" fontId="29" fillId="26" borderId="0" xfId="43" applyNumberFormat="1" applyFont="1" applyFill="1" applyAlignment="1">
      <alignment horizontal="center" wrapText="1"/>
    </xf>
    <xf numFmtId="0" fontId="31" fillId="26" borderId="10" xfId="0" applyFont="1" applyFill="1" applyBorder="1" applyAlignment="1">
      <alignment horizontal="center" vertical="center" wrapText="1"/>
    </xf>
    <xf numFmtId="0" fontId="31" fillId="27" borderId="10" xfId="0" applyFont="1" applyFill="1" applyBorder="1" applyAlignment="1">
      <alignment horizontal="left" wrapText="1"/>
    </xf>
    <xf numFmtId="184" fontId="101" fillId="0" borderId="0" xfId="0" applyNumberFormat="1" applyFont="1" applyFill="1" applyBorder="1" applyAlignment="1">
      <alignment horizontal="left"/>
    </xf>
    <xf numFmtId="184" fontId="31" fillId="26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3" fillId="0" borderId="0" xfId="0" applyFont="1" applyFill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5610225</xdr:colOff>
      <xdr:row>7</xdr:row>
      <xdr:rowOff>28575</xdr:rowOff>
    </xdr:from>
    <xdr:to>
      <xdr:col>7</xdr:col>
      <xdr:colOff>66675</xdr:colOff>
      <xdr:row>13</xdr:row>
      <xdr:rowOff>114300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6067425" y="1343025"/>
          <a:ext cx="794385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№10-НПА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2022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2023-2024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23 декабря 2021 года №60»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3267075</xdr:colOff>
      <xdr:row>7</xdr:row>
      <xdr:rowOff>9525</xdr:rowOff>
    </xdr:from>
    <xdr:to>
      <xdr:col>7</xdr:col>
      <xdr:colOff>66675</xdr:colOff>
      <xdr:row>12</xdr:row>
      <xdr:rowOff>66675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743325" y="1295400"/>
          <a:ext cx="802957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«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  муниципальному нормативному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правовому акту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декабря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№10-НПА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«О бюджете Елизовского городского поселения на 2022 год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 плановый период 2023-2024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годов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принятого Решением Собрания депутатов Елизовского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городского поселения от 23 декабря 2021 года №60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»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B5~1\AppData\Local\Temp\Rar$DIa5972.45148\&#1055;&#1088;&#1080;&#1083;&#1086;&#1078;&#1077;&#1085;&#1080;&#1077;%203%20&#1044;&#1086;&#1093;&#1086;&#1076;&#1099;%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102">
          <cell r="C102">
            <v>35526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7"/>
  <sheetViews>
    <sheetView zoomScalePageLayoutView="0" workbookViewId="0" topLeftCell="A1">
      <selection activeCell="B2" sqref="B2:G6"/>
    </sheetView>
  </sheetViews>
  <sheetFormatPr defaultColWidth="9.25390625" defaultRowHeight="12.75"/>
  <cols>
    <col min="1" max="1" width="6.00390625" style="69" customWidth="1"/>
    <col min="2" max="2" width="112.375" style="70" customWidth="1"/>
    <col min="3" max="3" width="6.75390625" style="71" customWidth="1"/>
    <col min="4" max="4" width="9.00390625" style="71" customWidth="1"/>
    <col min="5" max="5" width="16.75390625" style="72" customWidth="1"/>
    <col min="6" max="6" width="10.75390625" style="71" customWidth="1"/>
    <col min="7" max="7" width="21.375" style="73" customWidth="1"/>
    <col min="8" max="8" width="21.75390625" style="74" customWidth="1"/>
    <col min="9" max="9" width="14.625" style="75" customWidth="1"/>
    <col min="10" max="16384" width="9.25390625" style="75" customWidth="1"/>
  </cols>
  <sheetData>
    <row r="2" spans="2:7" ht="15" customHeight="1">
      <c r="B2" s="225" t="s">
        <v>413</v>
      </c>
      <c r="C2" s="226"/>
      <c r="D2" s="226"/>
      <c r="E2" s="226"/>
      <c r="F2" s="226"/>
      <c r="G2" s="226"/>
    </row>
    <row r="3" spans="2:7" ht="15" customHeight="1">
      <c r="B3" s="226"/>
      <c r="C3" s="226"/>
      <c r="D3" s="226"/>
      <c r="E3" s="226"/>
      <c r="F3" s="226"/>
      <c r="G3" s="226"/>
    </row>
    <row r="4" spans="2:7" ht="15" customHeight="1">
      <c r="B4" s="226"/>
      <c r="C4" s="226"/>
      <c r="D4" s="226"/>
      <c r="E4" s="226"/>
      <c r="F4" s="226"/>
      <c r="G4" s="226"/>
    </row>
    <row r="5" spans="2:7" ht="15" customHeight="1">
      <c r="B5" s="226"/>
      <c r="C5" s="226"/>
      <c r="D5" s="226"/>
      <c r="E5" s="226"/>
      <c r="F5" s="226"/>
      <c r="G5" s="226"/>
    </row>
    <row r="6" spans="2:7" ht="15" customHeight="1">
      <c r="B6" s="226"/>
      <c r="C6" s="226"/>
      <c r="D6" s="226"/>
      <c r="E6" s="226"/>
      <c r="F6" s="226"/>
      <c r="G6" s="226"/>
    </row>
    <row r="12" ht="26.25" customHeight="1"/>
    <row r="14" spans="1:8" ht="20.25">
      <c r="A14" s="227" t="s">
        <v>316</v>
      </c>
      <c r="B14" s="227"/>
      <c r="C14" s="227"/>
      <c r="D14" s="227"/>
      <c r="E14" s="227"/>
      <c r="F14" s="227"/>
      <c r="G14" s="227"/>
      <c r="H14" s="76"/>
    </row>
    <row r="15" spans="1:8" ht="15.75">
      <c r="A15" s="77"/>
      <c r="B15" s="65"/>
      <c r="C15" s="78"/>
      <c r="D15" s="78"/>
      <c r="E15" s="79"/>
      <c r="F15" s="78"/>
      <c r="G15" s="189" t="s">
        <v>318</v>
      </c>
      <c r="H15" s="76"/>
    </row>
    <row r="16" spans="1:8" s="46" customFormat="1" ht="15.75" customHeight="1">
      <c r="A16" s="228" t="s">
        <v>0</v>
      </c>
      <c r="B16" s="228" t="s">
        <v>1</v>
      </c>
      <c r="C16" s="228" t="s">
        <v>257</v>
      </c>
      <c r="D16" s="228"/>
      <c r="E16" s="228"/>
      <c r="F16" s="228"/>
      <c r="G16" s="231" t="s">
        <v>324</v>
      </c>
      <c r="H16" s="76"/>
    </row>
    <row r="17" spans="1:8" s="46" customFormat="1" ht="47.25">
      <c r="A17" s="228"/>
      <c r="B17" s="228"/>
      <c r="C17" s="171" t="s">
        <v>2</v>
      </c>
      <c r="D17" s="171" t="s">
        <v>3</v>
      </c>
      <c r="E17" s="171" t="s">
        <v>4</v>
      </c>
      <c r="F17" s="171" t="s">
        <v>177</v>
      </c>
      <c r="G17" s="231"/>
      <c r="H17" s="76"/>
    </row>
    <row r="18" spans="1:8" s="47" customFormat="1" ht="15.75">
      <c r="A18" s="80">
        <v>1</v>
      </c>
      <c r="B18" s="81" t="s">
        <v>5</v>
      </c>
      <c r="C18" s="82" t="s">
        <v>6</v>
      </c>
      <c r="D18" s="82"/>
      <c r="E18" s="82"/>
      <c r="F18" s="82"/>
      <c r="G18" s="83">
        <f>G19</f>
        <v>26975.185</v>
      </c>
      <c r="H18" s="84"/>
    </row>
    <row r="19" spans="1:8" s="48" customFormat="1" ht="15.75">
      <c r="A19" s="85"/>
      <c r="B19" s="86" t="s">
        <v>7</v>
      </c>
      <c r="C19" s="87" t="s">
        <v>6</v>
      </c>
      <c r="D19" s="87" t="s">
        <v>8</v>
      </c>
      <c r="E19" s="88"/>
      <c r="F19" s="87"/>
      <c r="G19" s="194">
        <f>G20</f>
        <v>26975.185</v>
      </c>
      <c r="H19" s="89"/>
    </row>
    <row r="20" spans="1:8" s="48" customFormat="1" ht="31.5">
      <c r="A20" s="85"/>
      <c r="B20" s="90" t="s">
        <v>13</v>
      </c>
      <c r="C20" s="87" t="s">
        <v>6</v>
      </c>
      <c r="D20" s="87" t="s">
        <v>14</v>
      </c>
      <c r="E20" s="88" t="s">
        <v>15</v>
      </c>
      <c r="F20" s="87" t="s">
        <v>15</v>
      </c>
      <c r="G20" s="194">
        <f>G21</f>
        <v>26975.185</v>
      </c>
      <c r="H20" s="89"/>
    </row>
    <row r="21" spans="1:8" s="48" customFormat="1" ht="15.75">
      <c r="A21" s="85"/>
      <c r="B21" s="86" t="s">
        <v>9</v>
      </c>
      <c r="C21" s="87" t="s">
        <v>6</v>
      </c>
      <c r="D21" s="87" t="s">
        <v>14</v>
      </c>
      <c r="E21" s="88" t="s">
        <v>10</v>
      </c>
      <c r="F21" s="87"/>
      <c r="G21" s="194">
        <f>G22+G26</f>
        <v>26975.185</v>
      </c>
      <c r="H21" s="89"/>
    </row>
    <row r="22" spans="1:8" s="48" customFormat="1" ht="31.5">
      <c r="A22" s="85"/>
      <c r="B22" s="90" t="s">
        <v>16</v>
      </c>
      <c r="C22" s="87" t="s">
        <v>6</v>
      </c>
      <c r="D22" s="87" t="s">
        <v>14</v>
      </c>
      <c r="E22" s="88" t="s">
        <v>17</v>
      </c>
      <c r="F22" s="87"/>
      <c r="G22" s="194">
        <f>G23+G24+G25</f>
        <v>20555.023</v>
      </c>
      <c r="H22" s="89"/>
    </row>
    <row r="23" spans="1:8" s="48" customFormat="1" ht="47.25">
      <c r="A23" s="85"/>
      <c r="B23" s="86" t="s">
        <v>11</v>
      </c>
      <c r="C23" s="87" t="s">
        <v>6</v>
      </c>
      <c r="D23" s="87" t="s">
        <v>14</v>
      </c>
      <c r="E23" s="88" t="s">
        <v>17</v>
      </c>
      <c r="F23" s="87" t="s">
        <v>12</v>
      </c>
      <c r="G23" s="194">
        <f>11670.562+545.5+3528.455+636.637+69.576</f>
        <v>16450.73</v>
      </c>
      <c r="H23" s="91"/>
    </row>
    <row r="24" spans="1:8" s="48" customFormat="1" ht="15.75">
      <c r="A24" s="85"/>
      <c r="B24" s="86" t="s">
        <v>18</v>
      </c>
      <c r="C24" s="87" t="s">
        <v>6</v>
      </c>
      <c r="D24" s="87" t="s">
        <v>14</v>
      </c>
      <c r="E24" s="88" t="s">
        <v>17</v>
      </c>
      <c r="F24" s="87" t="s">
        <v>19</v>
      </c>
      <c r="G24" s="194">
        <v>4095.323</v>
      </c>
      <c r="H24" s="89"/>
    </row>
    <row r="25" spans="1:8" s="48" customFormat="1" ht="15.75">
      <c r="A25" s="85"/>
      <c r="B25" s="86" t="s">
        <v>20</v>
      </c>
      <c r="C25" s="87" t="s">
        <v>6</v>
      </c>
      <c r="D25" s="87" t="s">
        <v>14</v>
      </c>
      <c r="E25" s="88" t="s">
        <v>17</v>
      </c>
      <c r="F25" s="87" t="s">
        <v>21</v>
      </c>
      <c r="G25" s="194">
        <v>8.97</v>
      </c>
      <c r="H25" s="89"/>
    </row>
    <row r="26" spans="1:8" s="48" customFormat="1" ht="15.75">
      <c r="A26" s="85"/>
      <c r="B26" s="86" t="s">
        <v>22</v>
      </c>
      <c r="C26" s="87" t="s">
        <v>6</v>
      </c>
      <c r="D26" s="87" t="s">
        <v>14</v>
      </c>
      <c r="E26" s="88" t="s">
        <v>23</v>
      </c>
      <c r="F26" s="87"/>
      <c r="G26" s="194">
        <f>G27</f>
        <v>6420.162</v>
      </c>
      <c r="H26" s="89"/>
    </row>
    <row r="27" spans="1:8" s="48" customFormat="1" ht="47.25">
      <c r="A27" s="85"/>
      <c r="B27" s="86" t="s">
        <v>11</v>
      </c>
      <c r="C27" s="87" t="s">
        <v>6</v>
      </c>
      <c r="D27" s="87" t="s">
        <v>14</v>
      </c>
      <c r="E27" s="88" t="s">
        <v>23</v>
      </c>
      <c r="F27" s="87" t="s">
        <v>12</v>
      </c>
      <c r="G27" s="194">
        <f>2473.427+105.5+582.248+2534.123+105.5+619.364</f>
        <v>6420.162</v>
      </c>
      <c r="H27" s="89"/>
    </row>
    <row r="28" spans="1:8" s="49" customFormat="1" ht="15.75">
      <c r="A28" s="80">
        <v>2</v>
      </c>
      <c r="B28" s="158" t="s">
        <v>24</v>
      </c>
      <c r="C28" s="82" t="s">
        <v>25</v>
      </c>
      <c r="D28" s="82"/>
      <c r="E28" s="82"/>
      <c r="F28" s="82"/>
      <c r="G28" s="83">
        <f>G29</f>
        <v>22955.51792</v>
      </c>
      <c r="H28" s="92"/>
    </row>
    <row r="29" spans="1:8" s="50" customFormat="1" ht="19.5" customHeight="1">
      <c r="A29" s="93"/>
      <c r="B29" s="86" t="s">
        <v>7</v>
      </c>
      <c r="C29" s="87" t="s">
        <v>25</v>
      </c>
      <c r="D29" s="87" t="s">
        <v>8</v>
      </c>
      <c r="E29" s="88"/>
      <c r="F29" s="87"/>
      <c r="G29" s="194">
        <f>G30</f>
        <v>22955.51792</v>
      </c>
      <c r="H29" s="94"/>
    </row>
    <row r="30" spans="1:8" s="50" customFormat="1" ht="31.5">
      <c r="A30" s="93"/>
      <c r="B30" s="90" t="s">
        <v>26</v>
      </c>
      <c r="C30" s="87" t="s">
        <v>25</v>
      </c>
      <c r="D30" s="87" t="s">
        <v>27</v>
      </c>
      <c r="E30" s="88" t="s">
        <v>15</v>
      </c>
      <c r="F30" s="87" t="s">
        <v>15</v>
      </c>
      <c r="G30" s="194">
        <f>G31</f>
        <v>22955.51792</v>
      </c>
      <c r="H30" s="94"/>
    </row>
    <row r="31" spans="1:8" s="50" customFormat="1" ht="15.75">
      <c r="A31" s="93"/>
      <c r="B31" s="86" t="s">
        <v>9</v>
      </c>
      <c r="C31" s="87" t="s">
        <v>25</v>
      </c>
      <c r="D31" s="87" t="s">
        <v>27</v>
      </c>
      <c r="E31" s="88" t="s">
        <v>10</v>
      </c>
      <c r="F31" s="87"/>
      <c r="G31" s="194">
        <f>G32+G36</f>
        <v>22955.51792</v>
      </c>
      <c r="H31" s="94"/>
    </row>
    <row r="32" spans="1:8" s="50" customFormat="1" ht="31.5">
      <c r="A32" s="93"/>
      <c r="B32" s="86" t="s">
        <v>16</v>
      </c>
      <c r="C32" s="87" t="s">
        <v>25</v>
      </c>
      <c r="D32" s="87" t="s">
        <v>27</v>
      </c>
      <c r="E32" s="88" t="s">
        <v>17</v>
      </c>
      <c r="F32" s="87"/>
      <c r="G32" s="194">
        <f>G33+G34+G35</f>
        <v>16380.95637</v>
      </c>
      <c r="H32" s="94"/>
    </row>
    <row r="33" spans="1:8" s="51" customFormat="1" ht="47.25">
      <c r="A33" s="93"/>
      <c r="B33" s="86" t="s">
        <v>11</v>
      </c>
      <c r="C33" s="87" t="s">
        <v>25</v>
      </c>
      <c r="D33" s="87" t="s">
        <v>27</v>
      </c>
      <c r="E33" s="88" t="s">
        <v>17</v>
      </c>
      <c r="F33" s="87" t="s">
        <v>12</v>
      </c>
      <c r="G33" s="194">
        <v>12792.79997</v>
      </c>
      <c r="H33" s="95"/>
    </row>
    <row r="34" spans="1:8" s="51" customFormat="1" ht="15.75">
      <c r="A34" s="93"/>
      <c r="B34" s="86" t="s">
        <v>18</v>
      </c>
      <c r="C34" s="87" t="s">
        <v>25</v>
      </c>
      <c r="D34" s="87" t="s">
        <v>27</v>
      </c>
      <c r="E34" s="88" t="s">
        <v>17</v>
      </c>
      <c r="F34" s="87" t="s">
        <v>19</v>
      </c>
      <c r="G34" s="194">
        <v>3532.9164</v>
      </c>
      <c r="H34" s="95"/>
    </row>
    <row r="35" spans="1:8" s="50" customFormat="1" ht="15.75">
      <c r="A35" s="93"/>
      <c r="B35" s="86" t="s">
        <v>20</v>
      </c>
      <c r="C35" s="87" t="s">
        <v>25</v>
      </c>
      <c r="D35" s="87" t="s">
        <v>27</v>
      </c>
      <c r="E35" s="88" t="s">
        <v>17</v>
      </c>
      <c r="F35" s="87" t="s">
        <v>21</v>
      </c>
      <c r="G35" s="194">
        <v>55.24</v>
      </c>
      <c r="H35" s="94"/>
    </row>
    <row r="36" spans="1:8" s="50" customFormat="1" ht="31.5">
      <c r="A36" s="93"/>
      <c r="B36" s="90" t="s">
        <v>28</v>
      </c>
      <c r="C36" s="87" t="s">
        <v>25</v>
      </c>
      <c r="D36" s="87" t="s">
        <v>27</v>
      </c>
      <c r="E36" s="88" t="s">
        <v>29</v>
      </c>
      <c r="F36" s="87"/>
      <c r="G36" s="194">
        <f>G37+G38</f>
        <v>6574.561549999999</v>
      </c>
      <c r="H36" s="94"/>
    </row>
    <row r="37" spans="1:8" s="51" customFormat="1" ht="47.25">
      <c r="A37" s="93"/>
      <c r="B37" s="86" t="s">
        <v>11</v>
      </c>
      <c r="C37" s="87" t="s">
        <v>25</v>
      </c>
      <c r="D37" s="87" t="s">
        <v>27</v>
      </c>
      <c r="E37" s="88" t="s">
        <v>29</v>
      </c>
      <c r="F37" s="87" t="s">
        <v>12</v>
      </c>
      <c r="G37" s="194">
        <v>6521.97755</v>
      </c>
      <c r="H37" s="94"/>
    </row>
    <row r="38" spans="1:8" s="51" customFormat="1" ht="15.75">
      <c r="A38" s="93"/>
      <c r="B38" s="86" t="s">
        <v>18</v>
      </c>
      <c r="C38" s="87" t="s">
        <v>25</v>
      </c>
      <c r="D38" s="87" t="s">
        <v>27</v>
      </c>
      <c r="E38" s="88" t="s">
        <v>29</v>
      </c>
      <c r="F38" s="87" t="s">
        <v>19</v>
      </c>
      <c r="G38" s="194">
        <v>52.584</v>
      </c>
      <c r="H38" s="94"/>
    </row>
    <row r="39" spans="1:8" s="50" customFormat="1" ht="15.75">
      <c r="A39" s="80">
        <v>3</v>
      </c>
      <c r="B39" s="81" t="s">
        <v>30</v>
      </c>
      <c r="C39" s="82" t="s">
        <v>31</v>
      </c>
      <c r="D39" s="82"/>
      <c r="E39" s="82"/>
      <c r="F39" s="82"/>
      <c r="G39" s="83">
        <f>G40</f>
        <v>17523.490550000002</v>
      </c>
      <c r="H39" s="92"/>
    </row>
    <row r="40" spans="1:8" s="48" customFormat="1" ht="15.75">
      <c r="A40" s="93"/>
      <c r="B40" s="86" t="s">
        <v>7</v>
      </c>
      <c r="C40" s="87" t="s">
        <v>31</v>
      </c>
      <c r="D40" s="87" t="s">
        <v>8</v>
      </c>
      <c r="E40" s="88"/>
      <c r="F40" s="87"/>
      <c r="G40" s="194">
        <f>G41+G50+G54</f>
        <v>17523.490550000002</v>
      </c>
      <c r="H40" s="89"/>
    </row>
    <row r="41" spans="1:8" s="48" customFormat="1" ht="31.5">
      <c r="A41" s="93"/>
      <c r="B41" s="86" t="s">
        <v>32</v>
      </c>
      <c r="C41" s="87" t="s">
        <v>31</v>
      </c>
      <c r="D41" s="87" t="s">
        <v>33</v>
      </c>
      <c r="E41" s="88" t="s">
        <v>15</v>
      </c>
      <c r="F41" s="87" t="s">
        <v>15</v>
      </c>
      <c r="G41" s="194">
        <f>G42</f>
        <v>8191.446550000001</v>
      </c>
      <c r="H41" s="89"/>
    </row>
    <row r="42" spans="1:8" s="48" customFormat="1" ht="15.75">
      <c r="A42" s="93"/>
      <c r="B42" s="86" t="s">
        <v>9</v>
      </c>
      <c r="C42" s="87" t="s">
        <v>31</v>
      </c>
      <c r="D42" s="87" t="s">
        <v>33</v>
      </c>
      <c r="E42" s="88" t="s">
        <v>10</v>
      </c>
      <c r="F42" s="87"/>
      <c r="G42" s="194">
        <f>G43+G47</f>
        <v>8191.446550000001</v>
      </c>
      <c r="H42" s="89"/>
    </row>
    <row r="43" spans="1:8" s="48" customFormat="1" ht="31.5">
      <c r="A43" s="93"/>
      <c r="B43" s="86" t="s">
        <v>16</v>
      </c>
      <c r="C43" s="87" t="s">
        <v>31</v>
      </c>
      <c r="D43" s="87" t="s">
        <v>33</v>
      </c>
      <c r="E43" s="88" t="s">
        <v>17</v>
      </c>
      <c r="F43" s="87"/>
      <c r="G43" s="194">
        <f>G44+G45+G46</f>
        <v>3975.4316200000003</v>
      </c>
      <c r="H43" s="89"/>
    </row>
    <row r="44" spans="1:8" s="48" customFormat="1" ht="47.25">
      <c r="A44" s="93"/>
      <c r="B44" s="86" t="s">
        <v>11</v>
      </c>
      <c r="C44" s="87" t="s">
        <v>31</v>
      </c>
      <c r="D44" s="87" t="s">
        <v>33</v>
      </c>
      <c r="E44" s="88" t="s">
        <v>17</v>
      </c>
      <c r="F44" s="87" t="s">
        <v>12</v>
      </c>
      <c r="G44" s="194">
        <f>3484.17962-221.37083</f>
        <v>3262.80879</v>
      </c>
      <c r="H44" s="89"/>
    </row>
    <row r="45" spans="1:8" s="48" customFormat="1" ht="15.75">
      <c r="A45" s="93"/>
      <c r="B45" s="86" t="s">
        <v>18</v>
      </c>
      <c r="C45" s="87" t="s">
        <v>31</v>
      </c>
      <c r="D45" s="87" t="s">
        <v>33</v>
      </c>
      <c r="E45" s="88" t="s">
        <v>17</v>
      </c>
      <c r="F45" s="87" t="s">
        <v>19</v>
      </c>
      <c r="G45" s="194">
        <v>362.552</v>
      </c>
      <c r="H45" s="89"/>
    </row>
    <row r="46" spans="1:8" s="48" customFormat="1" ht="15.75">
      <c r="A46" s="93"/>
      <c r="B46" s="86" t="s">
        <v>20</v>
      </c>
      <c r="C46" s="87" t="s">
        <v>31</v>
      </c>
      <c r="D46" s="87" t="s">
        <v>33</v>
      </c>
      <c r="E46" s="88" t="s">
        <v>17</v>
      </c>
      <c r="F46" s="87" t="s">
        <v>21</v>
      </c>
      <c r="G46" s="194">
        <f>128.7+221.37083</f>
        <v>350.07083</v>
      </c>
      <c r="H46" s="89"/>
    </row>
    <row r="47" spans="1:8" s="48" customFormat="1" ht="15.75">
      <c r="A47" s="93"/>
      <c r="B47" s="86" t="s">
        <v>34</v>
      </c>
      <c r="C47" s="87" t="s">
        <v>31</v>
      </c>
      <c r="D47" s="87" t="s">
        <v>33</v>
      </c>
      <c r="E47" s="88" t="s">
        <v>35</v>
      </c>
      <c r="F47" s="87"/>
      <c r="G47" s="194">
        <f>G48+G49</f>
        <v>4216.01493</v>
      </c>
      <c r="H47" s="89"/>
    </row>
    <row r="48" spans="1:8" s="48" customFormat="1" ht="47.25">
      <c r="A48" s="93"/>
      <c r="B48" s="86" t="s">
        <v>11</v>
      </c>
      <c r="C48" s="87" t="s">
        <v>31</v>
      </c>
      <c r="D48" s="87" t="s">
        <v>33</v>
      </c>
      <c r="E48" s="88" t="s">
        <v>35</v>
      </c>
      <c r="F48" s="87" t="s">
        <v>12</v>
      </c>
      <c r="G48" s="194">
        <v>4139.35893</v>
      </c>
      <c r="H48" s="89"/>
    </row>
    <row r="49" spans="1:8" s="48" customFormat="1" ht="15.75">
      <c r="A49" s="93"/>
      <c r="B49" s="86" t="s">
        <v>18</v>
      </c>
      <c r="C49" s="87" t="s">
        <v>31</v>
      </c>
      <c r="D49" s="87" t="s">
        <v>33</v>
      </c>
      <c r="E49" s="88" t="s">
        <v>35</v>
      </c>
      <c r="F49" s="87" t="s">
        <v>19</v>
      </c>
      <c r="G49" s="194">
        <v>76.656</v>
      </c>
      <c r="H49" s="89"/>
    </row>
    <row r="50" spans="1:8" s="48" customFormat="1" ht="15.75">
      <c r="A50" s="93"/>
      <c r="B50" s="96" t="s">
        <v>36</v>
      </c>
      <c r="C50" s="87" t="s">
        <v>31</v>
      </c>
      <c r="D50" s="87" t="s">
        <v>37</v>
      </c>
      <c r="E50" s="88"/>
      <c r="F50" s="87"/>
      <c r="G50" s="194">
        <f>G51</f>
        <v>400</v>
      </c>
      <c r="H50" s="97"/>
    </row>
    <row r="51" spans="1:8" s="48" customFormat="1" ht="15.75">
      <c r="A51" s="93"/>
      <c r="B51" s="86" t="s">
        <v>9</v>
      </c>
      <c r="C51" s="87" t="s">
        <v>31</v>
      </c>
      <c r="D51" s="87" t="s">
        <v>37</v>
      </c>
      <c r="E51" s="88" t="s">
        <v>10</v>
      </c>
      <c r="F51" s="87"/>
      <c r="G51" s="194">
        <f>G52</f>
        <v>400</v>
      </c>
      <c r="H51" s="97"/>
    </row>
    <row r="52" spans="1:8" s="52" customFormat="1" ht="15.75">
      <c r="A52" s="93"/>
      <c r="B52" s="90" t="s">
        <v>38</v>
      </c>
      <c r="C52" s="87" t="s">
        <v>31</v>
      </c>
      <c r="D52" s="87" t="s">
        <v>37</v>
      </c>
      <c r="E52" s="88" t="s">
        <v>39</v>
      </c>
      <c r="F52" s="87"/>
      <c r="G52" s="194">
        <f>G53</f>
        <v>400</v>
      </c>
      <c r="H52" s="97"/>
    </row>
    <row r="53" spans="1:8" s="53" customFormat="1" ht="15.75">
      <c r="A53" s="93"/>
      <c r="B53" s="86" t="s">
        <v>20</v>
      </c>
      <c r="C53" s="87" t="s">
        <v>31</v>
      </c>
      <c r="D53" s="87" t="s">
        <v>37</v>
      </c>
      <c r="E53" s="88" t="s">
        <v>39</v>
      </c>
      <c r="F53" s="87" t="s">
        <v>21</v>
      </c>
      <c r="G53" s="194">
        <v>400</v>
      </c>
      <c r="H53" s="98"/>
    </row>
    <row r="54" spans="1:8" s="53" customFormat="1" ht="15.75">
      <c r="A54" s="93"/>
      <c r="B54" s="86" t="s">
        <v>40</v>
      </c>
      <c r="C54" s="87" t="s">
        <v>31</v>
      </c>
      <c r="D54" s="87" t="s">
        <v>41</v>
      </c>
      <c r="E54" s="88"/>
      <c r="F54" s="87"/>
      <c r="G54" s="194">
        <f>G55</f>
        <v>8932.044</v>
      </c>
      <c r="H54" s="98"/>
    </row>
    <row r="55" spans="1:8" s="53" customFormat="1" ht="15.75">
      <c r="A55" s="93"/>
      <c r="B55" s="86" t="s">
        <v>9</v>
      </c>
      <c r="C55" s="87" t="s">
        <v>31</v>
      </c>
      <c r="D55" s="87" t="s">
        <v>41</v>
      </c>
      <c r="E55" s="88" t="s">
        <v>10</v>
      </c>
      <c r="F55" s="87"/>
      <c r="G55" s="194">
        <f>G60+G56+G58</f>
        <v>8932.044</v>
      </c>
      <c r="H55" s="98"/>
    </row>
    <row r="56" spans="1:8" s="53" customFormat="1" ht="31.5">
      <c r="A56" s="93"/>
      <c r="B56" s="86" t="s">
        <v>259</v>
      </c>
      <c r="C56" s="87" t="s">
        <v>31</v>
      </c>
      <c r="D56" s="87" t="s">
        <v>41</v>
      </c>
      <c r="E56" s="88" t="s">
        <v>48</v>
      </c>
      <c r="F56" s="87"/>
      <c r="G56" s="194">
        <f>G57</f>
        <v>3592.044</v>
      </c>
      <c r="H56" s="98"/>
    </row>
    <row r="57" spans="1:8" s="53" customFormat="1" ht="15.75">
      <c r="A57" s="93"/>
      <c r="B57" s="90" t="s">
        <v>49</v>
      </c>
      <c r="C57" s="87" t="s">
        <v>31</v>
      </c>
      <c r="D57" s="87" t="s">
        <v>41</v>
      </c>
      <c r="E57" s="88" t="s">
        <v>48</v>
      </c>
      <c r="F57" s="87" t="s">
        <v>50</v>
      </c>
      <c r="G57" s="194">
        <f>3642.044-50</f>
        <v>3592.044</v>
      </c>
      <c r="H57" s="98"/>
    </row>
    <row r="58" spans="1:8" s="221" customFormat="1" ht="31.5">
      <c r="A58" s="123"/>
      <c r="B58" s="132" t="s">
        <v>394</v>
      </c>
      <c r="C58" s="125" t="s">
        <v>31</v>
      </c>
      <c r="D58" s="125" t="s">
        <v>41</v>
      </c>
      <c r="E58" s="126" t="s">
        <v>395</v>
      </c>
      <c r="F58" s="125"/>
      <c r="G58" s="219">
        <f>G59</f>
        <v>50</v>
      </c>
      <c r="H58" s="220"/>
    </row>
    <row r="59" spans="1:8" s="221" customFormat="1" ht="15.75">
      <c r="A59" s="123"/>
      <c r="B59" s="132" t="s">
        <v>396</v>
      </c>
      <c r="C59" s="125" t="s">
        <v>31</v>
      </c>
      <c r="D59" s="125" t="s">
        <v>41</v>
      </c>
      <c r="E59" s="126" t="s">
        <v>395</v>
      </c>
      <c r="F59" s="125" t="s">
        <v>50</v>
      </c>
      <c r="G59" s="219">
        <v>50</v>
      </c>
      <c r="H59" s="220"/>
    </row>
    <row r="60" spans="1:8" s="49" customFormat="1" ht="31.5">
      <c r="A60" s="93"/>
      <c r="B60" s="86" t="s">
        <v>42</v>
      </c>
      <c r="C60" s="87" t="s">
        <v>31</v>
      </c>
      <c r="D60" s="87" t="s">
        <v>41</v>
      </c>
      <c r="E60" s="88" t="s">
        <v>43</v>
      </c>
      <c r="F60" s="87"/>
      <c r="G60" s="194">
        <f>G61</f>
        <v>5290</v>
      </c>
      <c r="H60" s="94"/>
    </row>
    <row r="61" spans="1:8" s="53" customFormat="1" ht="15.75">
      <c r="A61" s="93"/>
      <c r="B61" s="86" t="s">
        <v>20</v>
      </c>
      <c r="C61" s="87" t="s">
        <v>31</v>
      </c>
      <c r="D61" s="87" t="s">
        <v>41</v>
      </c>
      <c r="E61" s="88" t="s">
        <v>43</v>
      </c>
      <c r="F61" s="87" t="s">
        <v>21</v>
      </c>
      <c r="G61" s="194">
        <f>6000-710</f>
        <v>5290</v>
      </c>
      <c r="H61" s="94"/>
    </row>
    <row r="62" spans="1:8" s="50" customFormat="1" ht="15.75">
      <c r="A62" s="80">
        <v>4</v>
      </c>
      <c r="B62" s="81" t="s">
        <v>51</v>
      </c>
      <c r="C62" s="82" t="s">
        <v>52</v>
      </c>
      <c r="D62" s="82"/>
      <c r="E62" s="82"/>
      <c r="F62" s="82"/>
      <c r="G62" s="83">
        <f>G63+G77+G82</f>
        <v>24571.714200000002</v>
      </c>
      <c r="H62" s="92"/>
    </row>
    <row r="63" spans="1:8" s="53" customFormat="1" ht="15.75">
      <c r="A63" s="93"/>
      <c r="B63" s="86" t="s">
        <v>7</v>
      </c>
      <c r="C63" s="87" t="s">
        <v>52</v>
      </c>
      <c r="D63" s="87" t="s">
        <v>8</v>
      </c>
      <c r="E63" s="88"/>
      <c r="F63" s="87"/>
      <c r="G63" s="194">
        <f>G64+G69</f>
        <v>19922.983</v>
      </c>
      <c r="H63" s="94"/>
    </row>
    <row r="64" spans="1:8" s="53" customFormat="1" ht="31.5">
      <c r="A64" s="93"/>
      <c r="B64" s="90" t="s">
        <v>26</v>
      </c>
      <c r="C64" s="87" t="s">
        <v>52</v>
      </c>
      <c r="D64" s="87" t="s">
        <v>27</v>
      </c>
      <c r="E64" s="88" t="s">
        <v>15</v>
      </c>
      <c r="F64" s="87" t="s">
        <v>15</v>
      </c>
      <c r="G64" s="194">
        <f>G65</f>
        <v>19712.983</v>
      </c>
      <c r="H64" s="95"/>
    </row>
    <row r="65" spans="1:8" s="53" customFormat="1" ht="15.75">
      <c r="A65" s="93"/>
      <c r="B65" s="86" t="s">
        <v>9</v>
      </c>
      <c r="C65" s="87" t="s">
        <v>52</v>
      </c>
      <c r="D65" s="87" t="s">
        <v>27</v>
      </c>
      <c r="E65" s="88" t="s">
        <v>10</v>
      </c>
      <c r="F65" s="87"/>
      <c r="G65" s="194">
        <f>G66</f>
        <v>19712.983</v>
      </c>
      <c r="H65" s="95"/>
    </row>
    <row r="66" spans="1:8" s="53" customFormat="1" ht="31.5">
      <c r="A66" s="93"/>
      <c r="B66" s="86" t="s">
        <v>16</v>
      </c>
      <c r="C66" s="87" t="s">
        <v>52</v>
      </c>
      <c r="D66" s="87" t="s">
        <v>27</v>
      </c>
      <c r="E66" s="88" t="s">
        <v>17</v>
      </c>
      <c r="F66" s="87"/>
      <c r="G66" s="194">
        <f>G67+G68</f>
        <v>19712.983</v>
      </c>
      <c r="H66" s="94"/>
    </row>
    <row r="67" spans="1:8" s="54" customFormat="1" ht="47.25">
      <c r="A67" s="100"/>
      <c r="B67" s="86" t="s">
        <v>11</v>
      </c>
      <c r="C67" s="87" t="s">
        <v>52</v>
      </c>
      <c r="D67" s="87" t="s">
        <v>27</v>
      </c>
      <c r="E67" s="88" t="s">
        <v>17</v>
      </c>
      <c r="F67" s="87" t="s">
        <v>12</v>
      </c>
      <c r="G67" s="194">
        <f>13792.29046+799.422+4103.94166</f>
        <v>18695.65412</v>
      </c>
      <c r="H67" s="101"/>
    </row>
    <row r="68" spans="1:8" s="54" customFormat="1" ht="15.75">
      <c r="A68" s="100"/>
      <c r="B68" s="86" t="s">
        <v>18</v>
      </c>
      <c r="C68" s="87" t="s">
        <v>52</v>
      </c>
      <c r="D68" s="87" t="s">
        <v>27</v>
      </c>
      <c r="E68" s="88" t="s">
        <v>17</v>
      </c>
      <c r="F68" s="87" t="s">
        <v>19</v>
      </c>
      <c r="G68" s="194">
        <f>937.32888+80</f>
        <v>1017.32888</v>
      </c>
      <c r="H68" s="101"/>
    </row>
    <row r="69" spans="1:8" s="49" customFormat="1" ht="15.75">
      <c r="A69" s="93"/>
      <c r="B69" s="86" t="s">
        <v>40</v>
      </c>
      <c r="C69" s="87" t="s">
        <v>52</v>
      </c>
      <c r="D69" s="87" t="s">
        <v>41</v>
      </c>
      <c r="E69" s="88"/>
      <c r="F69" s="87"/>
      <c r="G69" s="194">
        <f>G70</f>
        <v>210</v>
      </c>
      <c r="H69" s="94"/>
    </row>
    <row r="70" spans="1:8" s="49" customFormat="1" ht="31.5">
      <c r="A70" s="93"/>
      <c r="B70" s="86" t="s">
        <v>194</v>
      </c>
      <c r="C70" s="87" t="s">
        <v>52</v>
      </c>
      <c r="D70" s="87" t="s">
        <v>41</v>
      </c>
      <c r="E70" s="88" t="s">
        <v>53</v>
      </c>
      <c r="F70" s="87"/>
      <c r="G70" s="194">
        <f>G71+G74</f>
        <v>210</v>
      </c>
      <c r="H70" s="94"/>
    </row>
    <row r="71" spans="1:8" s="49" customFormat="1" ht="78.75">
      <c r="A71" s="93"/>
      <c r="B71" s="102" t="s">
        <v>261</v>
      </c>
      <c r="C71" s="87" t="s">
        <v>52</v>
      </c>
      <c r="D71" s="87" t="s">
        <v>41</v>
      </c>
      <c r="E71" s="88" t="s">
        <v>54</v>
      </c>
      <c r="F71" s="87"/>
      <c r="G71" s="194">
        <f>G72+G73</f>
        <v>105</v>
      </c>
      <c r="H71" s="94"/>
    </row>
    <row r="72" spans="1:8" s="49" customFormat="1" ht="15.75">
      <c r="A72" s="93"/>
      <c r="B72" s="86" t="s">
        <v>20</v>
      </c>
      <c r="C72" s="87" t="s">
        <v>52</v>
      </c>
      <c r="D72" s="87" t="s">
        <v>41</v>
      </c>
      <c r="E72" s="88" t="s">
        <v>54</v>
      </c>
      <c r="F72" s="87" t="s">
        <v>21</v>
      </c>
      <c r="G72" s="194">
        <v>100</v>
      </c>
      <c r="H72" s="94"/>
    </row>
    <row r="73" spans="1:8" s="49" customFormat="1" ht="15.75">
      <c r="A73" s="93"/>
      <c r="B73" s="86" t="s">
        <v>18</v>
      </c>
      <c r="C73" s="87" t="s">
        <v>52</v>
      </c>
      <c r="D73" s="87" t="s">
        <v>41</v>
      </c>
      <c r="E73" s="88" t="s">
        <v>54</v>
      </c>
      <c r="F73" s="87" t="s">
        <v>19</v>
      </c>
      <c r="G73" s="194">
        <v>5</v>
      </c>
      <c r="H73" s="94"/>
    </row>
    <row r="74" spans="1:8" s="49" customFormat="1" ht="63">
      <c r="A74" s="93"/>
      <c r="B74" s="102" t="s">
        <v>260</v>
      </c>
      <c r="C74" s="87" t="s">
        <v>52</v>
      </c>
      <c r="D74" s="87" t="s">
        <v>41</v>
      </c>
      <c r="E74" s="88" t="s">
        <v>241</v>
      </c>
      <c r="F74" s="87"/>
      <c r="G74" s="194">
        <f>G75+G76</f>
        <v>105</v>
      </c>
      <c r="H74" s="94"/>
    </row>
    <row r="75" spans="1:8" s="49" customFormat="1" ht="15.75">
      <c r="A75" s="93"/>
      <c r="B75" s="86" t="s">
        <v>20</v>
      </c>
      <c r="C75" s="87" t="s">
        <v>52</v>
      </c>
      <c r="D75" s="87" t="s">
        <v>41</v>
      </c>
      <c r="E75" s="88" t="s">
        <v>241</v>
      </c>
      <c r="F75" s="87" t="s">
        <v>21</v>
      </c>
      <c r="G75" s="194">
        <v>100</v>
      </c>
      <c r="H75" s="94"/>
    </row>
    <row r="76" spans="1:8" s="49" customFormat="1" ht="15.75">
      <c r="A76" s="93"/>
      <c r="B76" s="86" t="s">
        <v>18</v>
      </c>
      <c r="C76" s="87" t="s">
        <v>52</v>
      </c>
      <c r="D76" s="87" t="s">
        <v>41</v>
      </c>
      <c r="E76" s="88" t="s">
        <v>241</v>
      </c>
      <c r="F76" s="87" t="s">
        <v>19</v>
      </c>
      <c r="G76" s="194">
        <v>5</v>
      </c>
      <c r="H76" s="94"/>
    </row>
    <row r="77" spans="1:8" s="49" customFormat="1" ht="15.75">
      <c r="A77" s="99"/>
      <c r="B77" s="86" t="s">
        <v>44</v>
      </c>
      <c r="C77" s="87" t="s">
        <v>52</v>
      </c>
      <c r="D77" s="87" t="s">
        <v>45</v>
      </c>
      <c r="E77" s="88"/>
      <c r="F77" s="87"/>
      <c r="G77" s="194">
        <f>G78</f>
        <v>4148.7312</v>
      </c>
      <c r="H77" s="94"/>
    </row>
    <row r="78" spans="1:8" s="49" customFormat="1" ht="15.75">
      <c r="A78" s="99"/>
      <c r="B78" s="86" t="s">
        <v>55</v>
      </c>
      <c r="C78" s="87" t="s">
        <v>52</v>
      </c>
      <c r="D78" s="87" t="s">
        <v>56</v>
      </c>
      <c r="E78" s="88"/>
      <c r="F78" s="87"/>
      <c r="G78" s="194">
        <f>G80</f>
        <v>4148.7312</v>
      </c>
      <c r="H78" s="94"/>
    </row>
    <row r="79" spans="1:8" s="49" customFormat="1" ht="15.75">
      <c r="A79" s="99"/>
      <c r="B79" s="86" t="s">
        <v>9</v>
      </c>
      <c r="C79" s="87" t="s">
        <v>52</v>
      </c>
      <c r="D79" s="87" t="s">
        <v>56</v>
      </c>
      <c r="E79" s="88" t="s">
        <v>10</v>
      </c>
      <c r="F79" s="87"/>
      <c r="G79" s="194">
        <f>G80</f>
        <v>4148.7312</v>
      </c>
      <c r="H79" s="94"/>
    </row>
    <row r="80" spans="1:8" s="49" customFormat="1" ht="15.75">
      <c r="A80" s="85"/>
      <c r="B80" s="90" t="s">
        <v>57</v>
      </c>
      <c r="C80" s="87" t="s">
        <v>52</v>
      </c>
      <c r="D80" s="87" t="s">
        <v>56</v>
      </c>
      <c r="E80" s="88" t="s">
        <v>58</v>
      </c>
      <c r="F80" s="87"/>
      <c r="G80" s="194">
        <f>G81</f>
        <v>4148.7312</v>
      </c>
      <c r="H80" s="94"/>
    </row>
    <row r="81" spans="1:8" s="49" customFormat="1" ht="15.75">
      <c r="A81" s="85"/>
      <c r="B81" s="90" t="s">
        <v>49</v>
      </c>
      <c r="C81" s="87" t="s">
        <v>52</v>
      </c>
      <c r="D81" s="87" t="s">
        <v>56</v>
      </c>
      <c r="E81" s="88" t="s">
        <v>58</v>
      </c>
      <c r="F81" s="87" t="s">
        <v>50</v>
      </c>
      <c r="G81" s="194">
        <v>4148.7312</v>
      </c>
      <c r="H81" s="94"/>
    </row>
    <row r="82" spans="1:8" s="49" customFormat="1" ht="15.75">
      <c r="A82" s="85"/>
      <c r="B82" s="96" t="s">
        <v>400</v>
      </c>
      <c r="C82" s="87" t="s">
        <v>52</v>
      </c>
      <c r="D82" s="87" t="s">
        <v>397</v>
      </c>
      <c r="E82" s="88"/>
      <c r="F82" s="87"/>
      <c r="G82" s="194">
        <f>G83</f>
        <v>500</v>
      </c>
      <c r="H82" s="94"/>
    </row>
    <row r="83" spans="1:8" s="49" customFormat="1" ht="15.75">
      <c r="A83" s="85"/>
      <c r="B83" s="96" t="s">
        <v>398</v>
      </c>
      <c r="C83" s="87" t="s">
        <v>52</v>
      </c>
      <c r="D83" s="87" t="s">
        <v>399</v>
      </c>
      <c r="E83" s="88"/>
      <c r="F83" s="87"/>
      <c r="G83" s="194">
        <f>G84</f>
        <v>500</v>
      </c>
      <c r="H83" s="94"/>
    </row>
    <row r="84" spans="1:8" s="49" customFormat="1" ht="31.5">
      <c r="A84" s="85"/>
      <c r="B84" s="132" t="s">
        <v>222</v>
      </c>
      <c r="C84" s="125" t="s">
        <v>52</v>
      </c>
      <c r="D84" s="125" t="s">
        <v>399</v>
      </c>
      <c r="E84" s="126" t="s">
        <v>159</v>
      </c>
      <c r="F84" s="87"/>
      <c r="G84" s="194">
        <f>G85</f>
        <v>500</v>
      </c>
      <c r="H84" s="94"/>
    </row>
    <row r="85" spans="1:8" s="49" customFormat="1" ht="47.25">
      <c r="A85" s="85"/>
      <c r="B85" s="90" t="s">
        <v>401</v>
      </c>
      <c r="C85" s="125" t="s">
        <v>52</v>
      </c>
      <c r="D85" s="125" t="s">
        <v>399</v>
      </c>
      <c r="E85" s="126" t="s">
        <v>402</v>
      </c>
      <c r="F85" s="87"/>
      <c r="G85" s="194">
        <f>G86</f>
        <v>500</v>
      </c>
      <c r="H85" s="94"/>
    </row>
    <row r="86" spans="1:8" s="49" customFormat="1" ht="15.75">
      <c r="A86" s="85"/>
      <c r="B86" s="90" t="s">
        <v>404</v>
      </c>
      <c r="C86" s="125" t="s">
        <v>52</v>
      </c>
      <c r="D86" s="125" t="s">
        <v>399</v>
      </c>
      <c r="E86" s="126" t="s">
        <v>402</v>
      </c>
      <c r="F86" s="87" t="s">
        <v>403</v>
      </c>
      <c r="G86" s="194">
        <v>500</v>
      </c>
      <c r="H86" s="94"/>
    </row>
    <row r="87" spans="1:8" s="50" customFormat="1" ht="15.75">
      <c r="A87" s="80">
        <v>5</v>
      </c>
      <c r="B87" s="81" t="s">
        <v>59</v>
      </c>
      <c r="C87" s="82" t="s">
        <v>60</v>
      </c>
      <c r="D87" s="82"/>
      <c r="E87" s="82"/>
      <c r="F87" s="82"/>
      <c r="G87" s="83">
        <f>G88+G98+G134+G225+G244+G93</f>
        <v>503007.70616</v>
      </c>
      <c r="H87" s="92"/>
    </row>
    <row r="88" spans="1:8" s="50" customFormat="1" ht="15.75">
      <c r="A88" s="179"/>
      <c r="B88" s="90" t="s">
        <v>7</v>
      </c>
      <c r="C88" s="88" t="s">
        <v>60</v>
      </c>
      <c r="D88" s="88" t="s">
        <v>8</v>
      </c>
      <c r="E88" s="88"/>
      <c r="F88" s="88"/>
      <c r="G88" s="194">
        <f>G89</f>
        <v>6369</v>
      </c>
      <c r="H88" s="92"/>
    </row>
    <row r="89" spans="1:8" s="50" customFormat="1" ht="15.75">
      <c r="A89" s="179"/>
      <c r="B89" s="90" t="s">
        <v>40</v>
      </c>
      <c r="C89" s="88" t="s">
        <v>60</v>
      </c>
      <c r="D89" s="88" t="s">
        <v>41</v>
      </c>
      <c r="E89" s="88"/>
      <c r="F89" s="88"/>
      <c r="G89" s="194">
        <f>G90</f>
        <v>6369</v>
      </c>
      <c r="H89" s="92"/>
    </row>
    <row r="90" spans="1:8" s="50" customFormat="1" ht="15.75">
      <c r="A90" s="179"/>
      <c r="B90" s="90" t="s">
        <v>9</v>
      </c>
      <c r="C90" s="88" t="s">
        <v>60</v>
      </c>
      <c r="D90" s="88" t="s">
        <v>41</v>
      </c>
      <c r="E90" s="88" t="s">
        <v>10</v>
      </c>
      <c r="F90" s="88"/>
      <c r="G90" s="194">
        <f>G91</f>
        <v>6369</v>
      </c>
      <c r="H90" s="178"/>
    </row>
    <row r="91" spans="1:8" s="50" customFormat="1" ht="31.5">
      <c r="A91" s="179"/>
      <c r="B91" s="90" t="s">
        <v>275</v>
      </c>
      <c r="C91" s="88" t="s">
        <v>60</v>
      </c>
      <c r="D91" s="88" t="s">
        <v>41</v>
      </c>
      <c r="E91" s="88" t="s">
        <v>274</v>
      </c>
      <c r="F91" s="88"/>
      <c r="G91" s="194">
        <f>G92</f>
        <v>6369</v>
      </c>
      <c r="H91" s="92"/>
    </row>
    <row r="92" spans="1:8" s="50" customFormat="1" ht="15.75">
      <c r="A92" s="179"/>
      <c r="B92" s="90" t="s">
        <v>61</v>
      </c>
      <c r="C92" s="88" t="s">
        <v>60</v>
      </c>
      <c r="D92" s="88" t="s">
        <v>41</v>
      </c>
      <c r="E92" s="88" t="s">
        <v>274</v>
      </c>
      <c r="F92" s="88" t="s">
        <v>62</v>
      </c>
      <c r="G92" s="194">
        <f>6060+309</f>
        <v>6369</v>
      </c>
      <c r="H92" s="92"/>
    </row>
    <row r="93" spans="1:8" s="50" customFormat="1" ht="15.75">
      <c r="A93" s="179"/>
      <c r="B93" s="124" t="s">
        <v>157</v>
      </c>
      <c r="C93" s="88" t="s">
        <v>60</v>
      </c>
      <c r="D93" s="125" t="s">
        <v>158</v>
      </c>
      <c r="E93" s="126"/>
      <c r="F93" s="125"/>
      <c r="G93" s="194">
        <f>G94</f>
        <v>1200</v>
      </c>
      <c r="H93" s="92"/>
    </row>
    <row r="94" spans="1:8" s="50" customFormat="1" ht="31.5">
      <c r="A94" s="179"/>
      <c r="B94" s="132" t="s">
        <v>266</v>
      </c>
      <c r="C94" s="88" t="s">
        <v>60</v>
      </c>
      <c r="D94" s="125" t="s">
        <v>267</v>
      </c>
      <c r="E94" s="126"/>
      <c r="F94" s="125"/>
      <c r="G94" s="194">
        <f>G95</f>
        <v>1200</v>
      </c>
      <c r="H94" s="92"/>
    </row>
    <row r="95" spans="1:8" s="50" customFormat="1" ht="31.5">
      <c r="A95" s="179"/>
      <c r="B95" s="132" t="s">
        <v>222</v>
      </c>
      <c r="C95" s="88" t="s">
        <v>60</v>
      </c>
      <c r="D95" s="125" t="s">
        <v>267</v>
      </c>
      <c r="E95" s="126" t="s">
        <v>159</v>
      </c>
      <c r="F95" s="125"/>
      <c r="G95" s="194">
        <f>G96</f>
        <v>1200</v>
      </c>
      <c r="H95" s="92"/>
    </row>
    <row r="96" spans="1:8" s="50" customFormat="1" ht="78.75">
      <c r="A96" s="179"/>
      <c r="B96" s="132" t="s">
        <v>160</v>
      </c>
      <c r="C96" s="88" t="s">
        <v>60</v>
      </c>
      <c r="D96" s="125" t="s">
        <v>267</v>
      </c>
      <c r="E96" s="126" t="s">
        <v>161</v>
      </c>
      <c r="F96" s="125"/>
      <c r="G96" s="194">
        <f>G97</f>
        <v>1200</v>
      </c>
      <c r="H96" s="92"/>
    </row>
    <row r="97" spans="1:8" s="50" customFormat="1" ht="15.75">
      <c r="A97" s="179"/>
      <c r="B97" s="124" t="s">
        <v>18</v>
      </c>
      <c r="C97" s="125" t="s">
        <v>60</v>
      </c>
      <c r="D97" s="125" t="s">
        <v>267</v>
      </c>
      <c r="E97" s="126" t="s">
        <v>161</v>
      </c>
      <c r="F97" s="125" t="s">
        <v>62</v>
      </c>
      <c r="G97" s="194">
        <v>1200</v>
      </c>
      <c r="H97" s="92"/>
    </row>
    <row r="98" spans="1:8" s="50" customFormat="1" ht="15.75">
      <c r="A98" s="179"/>
      <c r="B98" s="86" t="s">
        <v>63</v>
      </c>
      <c r="C98" s="88" t="s">
        <v>60</v>
      </c>
      <c r="D98" s="88" t="s">
        <v>64</v>
      </c>
      <c r="E98" s="88"/>
      <c r="F98" s="88"/>
      <c r="G98" s="194">
        <f>G99+G107+G127</f>
        <v>50998.765</v>
      </c>
      <c r="H98" s="92"/>
    </row>
    <row r="99" spans="1:8" s="50" customFormat="1" ht="15.75">
      <c r="A99" s="179"/>
      <c r="B99" s="86" t="s">
        <v>224</v>
      </c>
      <c r="C99" s="87" t="s">
        <v>60</v>
      </c>
      <c r="D99" s="87" t="s">
        <v>223</v>
      </c>
      <c r="E99" s="88"/>
      <c r="F99" s="87"/>
      <c r="G99" s="194">
        <f>G100</f>
        <v>4210</v>
      </c>
      <c r="H99" s="92"/>
    </row>
    <row r="100" spans="1:8" s="50" customFormat="1" ht="31.5">
      <c r="A100" s="179"/>
      <c r="B100" s="86" t="s">
        <v>264</v>
      </c>
      <c r="C100" s="87" t="s">
        <v>60</v>
      </c>
      <c r="D100" s="87" t="s">
        <v>223</v>
      </c>
      <c r="E100" s="88" t="s">
        <v>104</v>
      </c>
      <c r="F100" s="105"/>
      <c r="G100" s="194">
        <f>G101</f>
        <v>4210</v>
      </c>
      <c r="H100" s="92"/>
    </row>
    <row r="101" spans="1:8" s="50" customFormat="1" ht="31.5">
      <c r="A101" s="179"/>
      <c r="B101" s="102" t="s">
        <v>216</v>
      </c>
      <c r="C101" s="87" t="s">
        <v>60</v>
      </c>
      <c r="D101" s="87" t="s">
        <v>223</v>
      </c>
      <c r="E101" s="88" t="s">
        <v>217</v>
      </c>
      <c r="F101" s="105"/>
      <c r="G101" s="194">
        <f>G102+G104</f>
        <v>4210</v>
      </c>
      <c r="H101" s="92"/>
    </row>
    <row r="102" spans="1:8" s="50" customFormat="1" ht="47.25">
      <c r="A102" s="179"/>
      <c r="B102" s="102" t="s">
        <v>251</v>
      </c>
      <c r="C102" s="87" t="s">
        <v>60</v>
      </c>
      <c r="D102" s="87" t="s">
        <v>223</v>
      </c>
      <c r="E102" s="88" t="s">
        <v>252</v>
      </c>
      <c r="F102" s="49"/>
      <c r="G102" s="194">
        <f>G103</f>
        <v>160</v>
      </c>
      <c r="H102" s="92"/>
    </row>
    <row r="103" spans="1:8" s="50" customFormat="1" ht="15.75">
      <c r="A103" s="179"/>
      <c r="B103" s="86" t="s">
        <v>18</v>
      </c>
      <c r="C103" s="87" t="s">
        <v>60</v>
      </c>
      <c r="D103" s="87" t="s">
        <v>223</v>
      </c>
      <c r="E103" s="88" t="s">
        <v>252</v>
      </c>
      <c r="F103" s="105" t="s">
        <v>19</v>
      </c>
      <c r="G103" s="194">
        <f>184.96-24.96</f>
        <v>160</v>
      </c>
      <c r="H103" s="92"/>
    </row>
    <row r="104" spans="1:8" s="50" customFormat="1" ht="47.25">
      <c r="A104" s="179"/>
      <c r="B104" s="102" t="s">
        <v>250</v>
      </c>
      <c r="C104" s="87" t="s">
        <v>60</v>
      </c>
      <c r="D104" s="87" t="s">
        <v>223</v>
      </c>
      <c r="E104" s="88" t="s">
        <v>305</v>
      </c>
      <c r="F104" s="49"/>
      <c r="G104" s="194">
        <f>G105</f>
        <v>4050</v>
      </c>
      <c r="H104" s="184"/>
    </row>
    <row r="105" spans="1:8" s="50" customFormat="1" ht="15.75">
      <c r="A105" s="179"/>
      <c r="B105" s="86" t="s">
        <v>18</v>
      </c>
      <c r="C105" s="87" t="s">
        <v>60</v>
      </c>
      <c r="D105" s="87" t="s">
        <v>223</v>
      </c>
      <c r="E105" s="88" t="s">
        <v>305</v>
      </c>
      <c r="F105" s="105" t="s">
        <v>19</v>
      </c>
      <c r="G105" s="194">
        <v>4050</v>
      </c>
      <c r="H105" s="187"/>
    </row>
    <row r="106" spans="1:8" s="50" customFormat="1" ht="15.75">
      <c r="A106" s="179"/>
      <c r="B106" s="215" t="s">
        <v>367</v>
      </c>
      <c r="C106" s="87"/>
      <c r="D106" s="87"/>
      <c r="E106" s="88"/>
      <c r="F106" s="105"/>
      <c r="G106" s="195">
        <v>800</v>
      </c>
      <c r="H106" s="187"/>
    </row>
    <row r="107" spans="1:8" s="48" customFormat="1" ht="15.75">
      <c r="A107" s="93"/>
      <c r="B107" s="86" t="s">
        <v>65</v>
      </c>
      <c r="C107" s="87" t="s">
        <v>60</v>
      </c>
      <c r="D107" s="87" t="s">
        <v>66</v>
      </c>
      <c r="E107" s="88"/>
      <c r="F107" s="87"/>
      <c r="G107" s="194">
        <f>G108+G117</f>
        <v>43688.765</v>
      </c>
      <c r="H107" s="104"/>
    </row>
    <row r="108" spans="1:11" s="48" customFormat="1" ht="31.5" customHeight="1">
      <c r="A108" s="93"/>
      <c r="B108" s="86" t="s">
        <v>197</v>
      </c>
      <c r="C108" s="87" t="s">
        <v>60</v>
      </c>
      <c r="D108" s="87" t="s">
        <v>66</v>
      </c>
      <c r="E108" s="88" t="s">
        <v>67</v>
      </c>
      <c r="F108" s="105"/>
      <c r="G108" s="194">
        <f>G109</f>
        <v>34547.485</v>
      </c>
      <c r="H108" s="94"/>
      <c r="I108" s="49"/>
      <c r="J108" s="49"/>
      <c r="K108" s="49"/>
    </row>
    <row r="109" spans="1:11" s="48" customFormat="1" ht="15.75" customHeight="1">
      <c r="A109" s="93"/>
      <c r="B109" s="102" t="s">
        <v>130</v>
      </c>
      <c r="C109" s="87" t="s">
        <v>60</v>
      </c>
      <c r="D109" s="87" t="s">
        <v>66</v>
      </c>
      <c r="E109" s="88" t="s">
        <v>68</v>
      </c>
      <c r="F109" s="105"/>
      <c r="G109" s="194">
        <f>G113+G110</f>
        <v>34547.485</v>
      </c>
      <c r="H109" s="94"/>
      <c r="I109" s="49"/>
      <c r="J109" s="49"/>
      <c r="K109" s="49"/>
    </row>
    <row r="110" spans="1:11" s="48" customFormat="1" ht="63">
      <c r="A110" s="93"/>
      <c r="B110" s="102" t="s">
        <v>277</v>
      </c>
      <c r="C110" s="87" t="s">
        <v>60</v>
      </c>
      <c r="D110" s="87" t="s">
        <v>66</v>
      </c>
      <c r="E110" s="88" t="s">
        <v>276</v>
      </c>
      <c r="F110" s="105"/>
      <c r="G110" s="194">
        <f>G111+G112</f>
        <v>28000</v>
      </c>
      <c r="H110" s="94"/>
      <c r="I110" s="49"/>
      <c r="J110" s="49"/>
      <c r="K110" s="49"/>
    </row>
    <row r="111" spans="1:11" s="48" customFormat="1" ht="15.75" customHeight="1">
      <c r="A111" s="93"/>
      <c r="B111" s="102" t="s">
        <v>18</v>
      </c>
      <c r="C111" s="87" t="s">
        <v>60</v>
      </c>
      <c r="D111" s="87" t="s">
        <v>66</v>
      </c>
      <c r="E111" s="88" t="s">
        <v>276</v>
      </c>
      <c r="F111" s="105" t="s">
        <v>19</v>
      </c>
      <c r="G111" s="194">
        <f>23900-92.87104</f>
        <v>23807.128960000002</v>
      </c>
      <c r="H111" s="101"/>
      <c r="I111" s="49"/>
      <c r="J111" s="49"/>
      <c r="K111" s="49"/>
    </row>
    <row r="112" spans="1:11" s="48" customFormat="1" ht="15.75" customHeight="1">
      <c r="A112" s="93"/>
      <c r="B112" s="86" t="s">
        <v>20</v>
      </c>
      <c r="C112" s="87" t="s">
        <v>60</v>
      </c>
      <c r="D112" s="87" t="s">
        <v>66</v>
      </c>
      <c r="E112" s="88" t="s">
        <v>276</v>
      </c>
      <c r="F112" s="105" t="s">
        <v>21</v>
      </c>
      <c r="G112" s="194">
        <f>4192.87104</f>
        <v>4192.87104</v>
      </c>
      <c r="H112" s="101"/>
      <c r="I112" s="49"/>
      <c r="J112" s="49"/>
      <c r="K112" s="49"/>
    </row>
    <row r="113" spans="1:11" s="48" customFormat="1" ht="78.75">
      <c r="A113" s="93"/>
      <c r="B113" s="102" t="s">
        <v>311</v>
      </c>
      <c r="C113" s="87" t="s">
        <v>60</v>
      </c>
      <c r="D113" s="87" t="s">
        <v>66</v>
      </c>
      <c r="E113" s="88" t="s">
        <v>306</v>
      </c>
      <c r="F113" s="106"/>
      <c r="G113" s="194">
        <f>G114+G116</f>
        <v>6547.485</v>
      </c>
      <c r="H113" s="185"/>
      <c r="I113" s="115"/>
      <c r="J113" s="115"/>
      <c r="K113" s="49"/>
    </row>
    <row r="114" spans="1:11" s="51" customFormat="1" ht="15.75" customHeight="1">
      <c r="A114" s="93"/>
      <c r="B114" s="102" t="s">
        <v>18</v>
      </c>
      <c r="C114" s="87" t="s">
        <v>60</v>
      </c>
      <c r="D114" s="87" t="s">
        <v>66</v>
      </c>
      <c r="E114" s="88" t="s">
        <v>306</v>
      </c>
      <c r="F114" s="105" t="s">
        <v>19</v>
      </c>
      <c r="G114" s="194">
        <f>5247.485+1300-465.87456</f>
        <v>6081.6104399999995</v>
      </c>
      <c r="H114" s="108"/>
      <c r="I114" s="108"/>
      <c r="J114" s="115"/>
      <c r="K114" s="49"/>
    </row>
    <row r="115" spans="1:11" s="51" customFormat="1" ht="15.75" customHeight="1">
      <c r="A115" s="93"/>
      <c r="B115" s="215" t="s">
        <v>367</v>
      </c>
      <c r="C115" s="87"/>
      <c r="D115" s="87"/>
      <c r="E115" s="88"/>
      <c r="F115" s="105"/>
      <c r="G115" s="195">
        <v>5000</v>
      </c>
      <c r="H115" s="108"/>
      <c r="I115" s="108"/>
      <c r="J115" s="115"/>
      <c r="K115" s="49"/>
    </row>
    <row r="116" spans="1:11" s="51" customFormat="1" ht="15.75" customHeight="1">
      <c r="A116" s="93"/>
      <c r="B116" s="86" t="s">
        <v>20</v>
      </c>
      <c r="C116" s="87" t="s">
        <v>60</v>
      </c>
      <c r="D116" s="87" t="s">
        <v>66</v>
      </c>
      <c r="E116" s="88" t="s">
        <v>306</v>
      </c>
      <c r="F116" s="105" t="s">
        <v>21</v>
      </c>
      <c r="G116" s="194">
        <f>465.87456</f>
        <v>465.87456</v>
      </c>
      <c r="H116" s="108"/>
      <c r="I116" s="108"/>
      <c r="J116" s="115"/>
      <c r="K116" s="49"/>
    </row>
    <row r="117" spans="1:11" s="51" customFormat="1" ht="15.75">
      <c r="A117" s="93"/>
      <c r="B117" s="86" t="s">
        <v>269</v>
      </c>
      <c r="C117" s="87" t="s">
        <v>60</v>
      </c>
      <c r="D117" s="87" t="s">
        <v>66</v>
      </c>
      <c r="E117" s="88" t="s">
        <v>106</v>
      </c>
      <c r="F117" s="105"/>
      <c r="G117" s="194">
        <f>G118</f>
        <v>9141.28</v>
      </c>
      <c r="H117" s="108"/>
      <c r="I117" s="108"/>
      <c r="J117" s="115"/>
      <c r="K117" s="49"/>
    </row>
    <row r="118" spans="1:11" s="51" customFormat="1" ht="15.75">
      <c r="A118" s="93"/>
      <c r="B118" s="86" t="s">
        <v>245</v>
      </c>
      <c r="C118" s="87" t="s">
        <v>60</v>
      </c>
      <c r="D118" s="87" t="s">
        <v>66</v>
      </c>
      <c r="E118" s="88" t="s">
        <v>107</v>
      </c>
      <c r="F118" s="105"/>
      <c r="G118" s="194">
        <f>G119+G122</f>
        <v>9141.28</v>
      </c>
      <c r="H118" s="108"/>
      <c r="I118" s="108"/>
      <c r="J118" s="115"/>
      <c r="K118" s="49"/>
    </row>
    <row r="119" spans="1:11" s="51" customFormat="1" ht="63">
      <c r="A119" s="93"/>
      <c r="B119" s="102" t="s">
        <v>108</v>
      </c>
      <c r="C119" s="87" t="s">
        <v>60</v>
      </c>
      <c r="D119" s="87" t="s">
        <v>66</v>
      </c>
      <c r="E119" s="88" t="s">
        <v>278</v>
      </c>
      <c r="F119" s="106"/>
      <c r="G119" s="194">
        <f>G120+G121</f>
        <v>6000</v>
      </c>
      <c r="H119" s="108"/>
      <c r="I119" s="108"/>
      <c r="J119" s="115"/>
      <c r="K119" s="49"/>
    </row>
    <row r="120" spans="1:11" s="51" customFormat="1" ht="15.75">
      <c r="A120" s="93"/>
      <c r="B120" s="86" t="s">
        <v>18</v>
      </c>
      <c r="C120" s="87" t="s">
        <v>60</v>
      </c>
      <c r="D120" s="87" t="s">
        <v>66</v>
      </c>
      <c r="E120" s="88" t="s">
        <v>278</v>
      </c>
      <c r="F120" s="105" t="s">
        <v>19</v>
      </c>
      <c r="G120" s="194">
        <f>6000-3347.99488</f>
        <v>2652.00512</v>
      </c>
      <c r="H120" s="108"/>
      <c r="I120" s="108"/>
      <c r="J120" s="115"/>
      <c r="K120" s="49"/>
    </row>
    <row r="121" spans="1:11" s="51" customFormat="1" ht="15.75">
      <c r="A121" s="93"/>
      <c r="B121" s="86" t="s">
        <v>61</v>
      </c>
      <c r="C121" s="87" t="s">
        <v>60</v>
      </c>
      <c r="D121" s="87" t="s">
        <v>66</v>
      </c>
      <c r="E121" s="88" t="s">
        <v>278</v>
      </c>
      <c r="F121" s="105" t="s">
        <v>62</v>
      </c>
      <c r="G121" s="194">
        <f>3347.99488</f>
        <v>3347.99488</v>
      </c>
      <c r="H121" s="108"/>
      <c r="I121" s="108"/>
      <c r="J121" s="115"/>
      <c r="K121" s="49"/>
    </row>
    <row r="122" spans="1:11" s="51" customFormat="1" ht="63">
      <c r="A122" s="93"/>
      <c r="B122" s="102" t="s">
        <v>109</v>
      </c>
      <c r="C122" s="87" t="s">
        <v>60</v>
      </c>
      <c r="D122" s="87" t="s">
        <v>66</v>
      </c>
      <c r="E122" s="88" t="s">
        <v>307</v>
      </c>
      <c r="F122" s="106"/>
      <c r="G122" s="194">
        <f>G123+G125</f>
        <v>3141.28</v>
      </c>
      <c r="H122" s="108"/>
      <c r="I122" s="108"/>
      <c r="J122" s="115"/>
      <c r="K122" s="49"/>
    </row>
    <row r="123" spans="1:11" s="51" customFormat="1" ht="15.75">
      <c r="A123" s="93"/>
      <c r="B123" s="86" t="s">
        <v>18</v>
      </c>
      <c r="C123" s="87" t="s">
        <v>60</v>
      </c>
      <c r="D123" s="87" t="s">
        <v>66</v>
      </c>
      <c r="E123" s="88" t="s">
        <v>307</v>
      </c>
      <c r="F123" s="105" t="s">
        <v>19</v>
      </c>
      <c r="G123" s="194">
        <f>3141.28-1752.83929</f>
        <v>1388.4407100000003</v>
      </c>
      <c r="H123" s="183"/>
      <c r="I123" s="108"/>
      <c r="J123" s="115"/>
      <c r="K123" s="49"/>
    </row>
    <row r="124" spans="1:11" s="51" customFormat="1" ht="15.75">
      <c r="A124" s="93"/>
      <c r="B124" s="215" t="s">
        <v>367</v>
      </c>
      <c r="C124" s="87"/>
      <c r="D124" s="87"/>
      <c r="E124" s="88"/>
      <c r="F124" s="105"/>
      <c r="G124" s="195">
        <v>700</v>
      </c>
      <c r="H124" s="183"/>
      <c r="I124" s="108"/>
      <c r="J124" s="115"/>
      <c r="K124" s="49"/>
    </row>
    <row r="125" spans="1:11" s="51" customFormat="1" ht="15.75">
      <c r="A125" s="93"/>
      <c r="B125" s="86" t="s">
        <v>61</v>
      </c>
      <c r="C125" s="87" t="s">
        <v>60</v>
      </c>
      <c r="D125" s="87" t="s">
        <v>66</v>
      </c>
      <c r="E125" s="88" t="s">
        <v>307</v>
      </c>
      <c r="F125" s="105" t="s">
        <v>62</v>
      </c>
      <c r="G125" s="194">
        <f>1752.83929</f>
        <v>1752.83929</v>
      </c>
      <c r="H125" s="183"/>
      <c r="I125" s="108"/>
      <c r="J125" s="115"/>
      <c r="K125" s="49"/>
    </row>
    <row r="126" spans="1:11" s="51" customFormat="1" ht="15.75">
      <c r="A126" s="93"/>
      <c r="B126" s="215" t="s">
        <v>367</v>
      </c>
      <c r="C126" s="87"/>
      <c r="D126" s="87"/>
      <c r="E126" s="88"/>
      <c r="F126" s="105"/>
      <c r="G126" s="195">
        <v>1000</v>
      </c>
      <c r="H126" s="183"/>
      <c r="I126" s="108"/>
      <c r="J126" s="115"/>
      <c r="K126" s="49"/>
    </row>
    <row r="127" spans="1:8" s="48" customFormat="1" ht="15.75">
      <c r="A127" s="93"/>
      <c r="B127" s="86" t="s">
        <v>227</v>
      </c>
      <c r="C127" s="87" t="s">
        <v>60</v>
      </c>
      <c r="D127" s="87" t="s">
        <v>226</v>
      </c>
      <c r="E127" s="88"/>
      <c r="F127" s="87"/>
      <c r="G127" s="194">
        <f>G128</f>
        <v>3100</v>
      </c>
      <c r="H127" s="104"/>
    </row>
    <row r="128" spans="1:11" s="48" customFormat="1" ht="31.5" customHeight="1">
      <c r="A128" s="93"/>
      <c r="B128" s="86" t="s">
        <v>247</v>
      </c>
      <c r="C128" s="87" t="s">
        <v>60</v>
      </c>
      <c r="D128" s="87" t="s">
        <v>226</v>
      </c>
      <c r="E128" s="88" t="s">
        <v>79</v>
      </c>
      <c r="F128" s="105"/>
      <c r="G128" s="194">
        <f>G129</f>
        <v>3100</v>
      </c>
      <c r="H128" s="94"/>
      <c r="I128" s="49"/>
      <c r="J128" s="49"/>
      <c r="K128" s="49"/>
    </row>
    <row r="129" spans="1:8" s="53" customFormat="1" ht="31.5">
      <c r="A129" s="103"/>
      <c r="B129" s="112" t="s">
        <v>229</v>
      </c>
      <c r="C129" s="87" t="s">
        <v>60</v>
      </c>
      <c r="D129" s="87" t="s">
        <v>226</v>
      </c>
      <c r="E129" s="88" t="s">
        <v>80</v>
      </c>
      <c r="F129" s="87"/>
      <c r="G129" s="194">
        <f>G130+G132</f>
        <v>3100</v>
      </c>
      <c r="H129" s="94"/>
    </row>
    <row r="130" spans="1:11" s="48" customFormat="1" ht="80.25" customHeight="1">
      <c r="A130" s="93"/>
      <c r="B130" s="102" t="s">
        <v>231</v>
      </c>
      <c r="C130" s="87" t="s">
        <v>60</v>
      </c>
      <c r="D130" s="87" t="s">
        <v>226</v>
      </c>
      <c r="E130" s="88" t="s">
        <v>232</v>
      </c>
      <c r="F130" s="105"/>
      <c r="G130" s="194">
        <f>G131</f>
        <v>3038</v>
      </c>
      <c r="H130" s="94"/>
      <c r="I130" s="49"/>
      <c r="J130" s="49"/>
      <c r="K130" s="49"/>
    </row>
    <row r="131" spans="1:11" s="48" customFormat="1" ht="15.75" customHeight="1">
      <c r="A131" s="93"/>
      <c r="B131" s="86" t="s">
        <v>18</v>
      </c>
      <c r="C131" s="87" t="s">
        <v>60</v>
      </c>
      <c r="D131" s="87" t="s">
        <v>226</v>
      </c>
      <c r="E131" s="88" t="s">
        <v>232</v>
      </c>
      <c r="F131" s="105" t="s">
        <v>19</v>
      </c>
      <c r="G131" s="194">
        <v>3038</v>
      </c>
      <c r="H131" s="94"/>
      <c r="I131" s="49"/>
      <c r="J131" s="49"/>
      <c r="K131" s="49"/>
    </row>
    <row r="132" spans="1:11" s="48" customFormat="1" ht="62.25" customHeight="1">
      <c r="A132" s="93"/>
      <c r="B132" s="102" t="s">
        <v>253</v>
      </c>
      <c r="C132" s="87" t="s">
        <v>60</v>
      </c>
      <c r="D132" s="87" t="s">
        <v>226</v>
      </c>
      <c r="E132" s="88" t="s">
        <v>308</v>
      </c>
      <c r="F132" s="106"/>
      <c r="G132" s="194">
        <f>G133</f>
        <v>62</v>
      </c>
      <c r="H132" s="185"/>
      <c r="I132" s="115"/>
      <c r="J132" s="115"/>
      <c r="K132" s="49"/>
    </row>
    <row r="133" spans="1:11" s="51" customFormat="1" ht="15.75" customHeight="1">
      <c r="A133" s="93"/>
      <c r="B133" s="102" t="s">
        <v>18</v>
      </c>
      <c r="C133" s="87" t="s">
        <v>60</v>
      </c>
      <c r="D133" s="87" t="s">
        <v>226</v>
      </c>
      <c r="E133" s="88" t="s">
        <v>308</v>
      </c>
      <c r="F133" s="105" t="s">
        <v>19</v>
      </c>
      <c r="G133" s="194">
        <v>62</v>
      </c>
      <c r="H133" s="108"/>
      <c r="I133" s="108"/>
      <c r="J133" s="115"/>
      <c r="K133" s="49"/>
    </row>
    <row r="134" spans="1:10" s="48" customFormat="1" ht="15.75">
      <c r="A134" s="93"/>
      <c r="B134" s="86" t="s">
        <v>69</v>
      </c>
      <c r="C134" s="87" t="s">
        <v>60</v>
      </c>
      <c r="D134" s="87" t="s">
        <v>70</v>
      </c>
      <c r="E134" s="88"/>
      <c r="F134" s="105"/>
      <c r="G134" s="194">
        <f>G135+G147+G157+G205</f>
        <v>396158.21917</v>
      </c>
      <c r="H134" s="109"/>
      <c r="I134" s="116"/>
      <c r="J134" s="116"/>
    </row>
    <row r="135" spans="1:10" s="48" customFormat="1" ht="15.75">
      <c r="A135" s="93"/>
      <c r="B135" s="86" t="s">
        <v>71</v>
      </c>
      <c r="C135" s="87" t="s">
        <v>60</v>
      </c>
      <c r="D135" s="87" t="s">
        <v>72</v>
      </c>
      <c r="E135" s="88"/>
      <c r="F135" s="105"/>
      <c r="G135" s="194">
        <f>G136+G139+G143</f>
        <v>5550</v>
      </c>
      <c r="H135" s="109"/>
      <c r="I135" s="116"/>
      <c r="J135" s="116"/>
    </row>
    <row r="136" spans="1:8" s="51" customFormat="1" ht="31.5">
      <c r="A136" s="93"/>
      <c r="B136" s="86" t="s">
        <v>237</v>
      </c>
      <c r="C136" s="87" t="s">
        <v>60</v>
      </c>
      <c r="D136" s="87" t="s">
        <v>72</v>
      </c>
      <c r="E136" s="88" t="s">
        <v>73</v>
      </c>
      <c r="F136" s="105"/>
      <c r="G136" s="194">
        <f>G137</f>
        <v>1000</v>
      </c>
      <c r="H136" s="110"/>
    </row>
    <row r="137" spans="1:8" s="51" customFormat="1" ht="63">
      <c r="A137" s="93"/>
      <c r="B137" s="102" t="s">
        <v>74</v>
      </c>
      <c r="C137" s="87" t="s">
        <v>60</v>
      </c>
      <c r="D137" s="87" t="s">
        <v>72</v>
      </c>
      <c r="E137" s="88" t="s">
        <v>75</v>
      </c>
      <c r="F137" s="105"/>
      <c r="G137" s="194">
        <f>G138</f>
        <v>1000</v>
      </c>
      <c r="H137" s="110"/>
    </row>
    <row r="138" spans="1:8" s="54" customFormat="1" ht="15.75">
      <c r="A138" s="100"/>
      <c r="B138" s="86" t="s">
        <v>18</v>
      </c>
      <c r="C138" s="87" t="s">
        <v>60</v>
      </c>
      <c r="D138" s="87" t="s">
        <v>72</v>
      </c>
      <c r="E138" s="88" t="s">
        <v>75</v>
      </c>
      <c r="F138" s="87" t="s">
        <v>19</v>
      </c>
      <c r="G138" s="194">
        <v>1000</v>
      </c>
      <c r="H138" s="111"/>
    </row>
    <row r="139" spans="1:8" s="54" customFormat="1" ht="31.5">
      <c r="A139" s="100"/>
      <c r="B139" s="102" t="s">
        <v>191</v>
      </c>
      <c r="C139" s="87" t="s">
        <v>60</v>
      </c>
      <c r="D139" s="87" t="s">
        <v>72</v>
      </c>
      <c r="E139" s="88" t="s">
        <v>121</v>
      </c>
      <c r="F139" s="87"/>
      <c r="G139" s="194">
        <f>G140</f>
        <v>4050</v>
      </c>
      <c r="H139" s="111"/>
    </row>
    <row r="140" spans="1:8" s="54" customFormat="1" ht="31.5">
      <c r="A140" s="100"/>
      <c r="B140" s="102" t="s">
        <v>192</v>
      </c>
      <c r="C140" s="87" t="s">
        <v>60</v>
      </c>
      <c r="D140" s="87" t="s">
        <v>72</v>
      </c>
      <c r="E140" s="88" t="s">
        <v>193</v>
      </c>
      <c r="F140" s="87"/>
      <c r="G140" s="194">
        <f>G141</f>
        <v>4050</v>
      </c>
      <c r="H140" s="111"/>
    </row>
    <row r="141" spans="1:8" s="54" customFormat="1" ht="47.25">
      <c r="A141" s="100"/>
      <c r="B141" s="102" t="s">
        <v>294</v>
      </c>
      <c r="C141" s="87" t="s">
        <v>60</v>
      </c>
      <c r="D141" s="87" t="s">
        <v>72</v>
      </c>
      <c r="E141" s="88" t="s">
        <v>293</v>
      </c>
      <c r="F141" s="87"/>
      <c r="G141" s="194">
        <f>G142</f>
        <v>4050</v>
      </c>
      <c r="H141" s="111"/>
    </row>
    <row r="142" spans="1:8" s="54" customFormat="1" ht="15.75">
      <c r="A142" s="100"/>
      <c r="B142" s="86" t="s">
        <v>18</v>
      </c>
      <c r="C142" s="87" t="s">
        <v>60</v>
      </c>
      <c r="D142" s="87" t="s">
        <v>72</v>
      </c>
      <c r="E142" s="88" t="s">
        <v>293</v>
      </c>
      <c r="F142" s="87" t="s">
        <v>19</v>
      </c>
      <c r="G142" s="194">
        <v>4050</v>
      </c>
      <c r="H142" s="111"/>
    </row>
    <row r="143" spans="1:8" s="54" customFormat="1" ht="31.5">
      <c r="A143" s="100"/>
      <c r="B143" s="102" t="s">
        <v>405</v>
      </c>
      <c r="C143" s="87" t="s">
        <v>60</v>
      </c>
      <c r="D143" s="87" t="s">
        <v>72</v>
      </c>
      <c r="E143" s="88" t="s">
        <v>406</v>
      </c>
      <c r="F143" s="87"/>
      <c r="G143" s="194">
        <f>G144</f>
        <v>500</v>
      </c>
      <c r="H143" s="111"/>
    </row>
    <row r="144" spans="1:8" s="54" customFormat="1" ht="31.5">
      <c r="A144" s="100"/>
      <c r="B144" s="102" t="s">
        <v>407</v>
      </c>
      <c r="C144" s="87" t="s">
        <v>60</v>
      </c>
      <c r="D144" s="87" t="s">
        <v>72</v>
      </c>
      <c r="E144" s="88" t="s">
        <v>408</v>
      </c>
      <c r="F144" s="87"/>
      <c r="G144" s="194">
        <f>G145</f>
        <v>500</v>
      </c>
      <c r="H144" s="111"/>
    </row>
    <row r="145" spans="1:8" s="54" customFormat="1" ht="63">
      <c r="A145" s="100"/>
      <c r="B145" s="102" t="s">
        <v>409</v>
      </c>
      <c r="C145" s="87" t="s">
        <v>60</v>
      </c>
      <c r="D145" s="87" t="s">
        <v>72</v>
      </c>
      <c r="E145" s="88" t="s">
        <v>410</v>
      </c>
      <c r="F145" s="87"/>
      <c r="G145" s="194">
        <f>G146</f>
        <v>500</v>
      </c>
      <c r="H145" s="111"/>
    </row>
    <row r="146" spans="1:8" s="54" customFormat="1" ht="15.75">
      <c r="A146" s="100"/>
      <c r="B146" s="86" t="s">
        <v>18</v>
      </c>
      <c r="C146" s="87" t="s">
        <v>60</v>
      </c>
      <c r="D146" s="87" t="s">
        <v>72</v>
      </c>
      <c r="E146" s="88" t="s">
        <v>410</v>
      </c>
      <c r="F146" s="87" t="s">
        <v>19</v>
      </c>
      <c r="G146" s="194">
        <v>500</v>
      </c>
      <c r="H146" s="111"/>
    </row>
    <row r="147" spans="1:8" s="56" customFormat="1" ht="15.75">
      <c r="A147" s="103"/>
      <c r="B147" s="86" t="s">
        <v>76</v>
      </c>
      <c r="C147" s="87" t="s">
        <v>60</v>
      </c>
      <c r="D147" s="87" t="s">
        <v>77</v>
      </c>
      <c r="E147" s="88"/>
      <c r="F147" s="87"/>
      <c r="G147" s="194">
        <f>G152+G148</f>
        <v>12576.204</v>
      </c>
      <c r="H147" s="89"/>
    </row>
    <row r="148" spans="1:8" s="56" customFormat="1" ht="31.5">
      <c r="A148" s="103"/>
      <c r="B148" s="86" t="s">
        <v>247</v>
      </c>
      <c r="C148" s="87" t="s">
        <v>60</v>
      </c>
      <c r="D148" s="87" t="s">
        <v>77</v>
      </c>
      <c r="E148" s="88" t="s">
        <v>79</v>
      </c>
      <c r="F148" s="87"/>
      <c r="G148" s="194">
        <f>G149</f>
        <v>500</v>
      </c>
      <c r="H148" s="89"/>
    </row>
    <row r="149" spans="1:8" s="56" customFormat="1" ht="31.5">
      <c r="A149" s="103"/>
      <c r="B149" s="112" t="s">
        <v>229</v>
      </c>
      <c r="C149" s="87" t="s">
        <v>60</v>
      </c>
      <c r="D149" s="87" t="s">
        <v>77</v>
      </c>
      <c r="E149" s="88" t="s">
        <v>80</v>
      </c>
      <c r="F149" s="87"/>
      <c r="G149" s="194">
        <f>G150</f>
        <v>500</v>
      </c>
      <c r="H149" s="89"/>
    </row>
    <row r="150" spans="1:8" s="56" customFormat="1" ht="63">
      <c r="A150" s="103"/>
      <c r="B150" s="102" t="s">
        <v>297</v>
      </c>
      <c r="C150" s="87" t="s">
        <v>60</v>
      </c>
      <c r="D150" s="87" t="s">
        <v>77</v>
      </c>
      <c r="E150" s="88" t="s">
        <v>82</v>
      </c>
      <c r="F150" s="87"/>
      <c r="G150" s="194">
        <f>G151</f>
        <v>500</v>
      </c>
      <c r="H150" s="89"/>
    </row>
    <row r="151" spans="1:8" s="56" customFormat="1" ht="15.75">
      <c r="A151" s="103"/>
      <c r="B151" s="86" t="s">
        <v>18</v>
      </c>
      <c r="C151" s="87" t="s">
        <v>60</v>
      </c>
      <c r="D151" s="87" t="s">
        <v>77</v>
      </c>
      <c r="E151" s="88" t="s">
        <v>82</v>
      </c>
      <c r="F151" s="87" t="s">
        <v>19</v>
      </c>
      <c r="G151" s="194">
        <v>500</v>
      </c>
      <c r="H151" s="89"/>
    </row>
    <row r="152" spans="1:8" s="48" customFormat="1" ht="15.75">
      <c r="A152" s="93"/>
      <c r="B152" s="86" t="s">
        <v>78</v>
      </c>
      <c r="C152" s="87" t="s">
        <v>60</v>
      </c>
      <c r="D152" s="87" t="s">
        <v>77</v>
      </c>
      <c r="E152" s="88" t="s">
        <v>10</v>
      </c>
      <c r="F152" s="87"/>
      <c r="G152" s="194">
        <f>G155+G153</f>
        <v>12076.204</v>
      </c>
      <c r="H152" s="89"/>
    </row>
    <row r="153" spans="1:8" s="48" customFormat="1" ht="31.5">
      <c r="A153" s="93"/>
      <c r="B153" s="90" t="s">
        <v>110</v>
      </c>
      <c r="C153" s="87" t="s">
        <v>60</v>
      </c>
      <c r="D153" s="87" t="s">
        <v>77</v>
      </c>
      <c r="E153" s="88" t="s">
        <v>111</v>
      </c>
      <c r="F153" s="87"/>
      <c r="G153" s="194">
        <f>G154</f>
        <v>11076.204</v>
      </c>
      <c r="H153" s="89"/>
    </row>
    <row r="154" spans="1:8" s="48" customFormat="1" ht="15.75">
      <c r="A154" s="93"/>
      <c r="B154" s="86" t="s">
        <v>20</v>
      </c>
      <c r="C154" s="87" t="s">
        <v>60</v>
      </c>
      <c r="D154" s="87" t="s">
        <v>77</v>
      </c>
      <c r="E154" s="88" t="s">
        <v>111</v>
      </c>
      <c r="F154" s="87" t="s">
        <v>21</v>
      </c>
      <c r="G154" s="194">
        <f>10826.204+2000-1750</f>
        <v>11076.204</v>
      </c>
      <c r="H154" s="89"/>
    </row>
    <row r="155" spans="1:8" s="49" customFormat="1" ht="47.25">
      <c r="A155" s="93"/>
      <c r="B155" s="90" t="s">
        <v>238</v>
      </c>
      <c r="C155" s="87" t="s">
        <v>60</v>
      </c>
      <c r="D155" s="87" t="s">
        <v>77</v>
      </c>
      <c r="E155" s="88" t="s">
        <v>239</v>
      </c>
      <c r="F155" s="87"/>
      <c r="G155" s="194">
        <f>G156</f>
        <v>1000</v>
      </c>
      <c r="H155" s="94"/>
    </row>
    <row r="156" spans="1:8" s="49" customFormat="1" ht="15.75">
      <c r="A156" s="93"/>
      <c r="B156" s="86" t="s">
        <v>20</v>
      </c>
      <c r="C156" s="87" t="s">
        <v>60</v>
      </c>
      <c r="D156" s="87" t="s">
        <v>77</v>
      </c>
      <c r="E156" s="88" t="s">
        <v>239</v>
      </c>
      <c r="F156" s="87" t="s">
        <v>21</v>
      </c>
      <c r="G156" s="194">
        <v>1000</v>
      </c>
      <c r="H156" s="94"/>
    </row>
    <row r="157" spans="1:8" s="56" customFormat="1" ht="15.75">
      <c r="A157" s="103"/>
      <c r="B157" s="86" t="s">
        <v>83</v>
      </c>
      <c r="C157" s="87" t="s">
        <v>60</v>
      </c>
      <c r="D157" s="87" t="s">
        <v>84</v>
      </c>
      <c r="E157" s="88"/>
      <c r="F157" s="87"/>
      <c r="G157" s="194">
        <f>G158+G189+G192</f>
        <v>333755.61738</v>
      </c>
      <c r="H157" s="89"/>
    </row>
    <row r="158" spans="1:8" s="56" customFormat="1" ht="31.5">
      <c r="A158" s="103"/>
      <c r="B158" s="86" t="s">
        <v>197</v>
      </c>
      <c r="C158" s="87" t="s">
        <v>60</v>
      </c>
      <c r="D158" s="87" t="s">
        <v>84</v>
      </c>
      <c r="E158" s="88" t="s">
        <v>67</v>
      </c>
      <c r="F158" s="87"/>
      <c r="G158" s="194">
        <f>G159+G176</f>
        <v>228497.04429</v>
      </c>
      <c r="H158" s="89"/>
    </row>
    <row r="159" spans="1:8" s="56" customFormat="1" ht="15.75">
      <c r="A159" s="103"/>
      <c r="B159" s="86" t="s">
        <v>85</v>
      </c>
      <c r="C159" s="87" t="s">
        <v>60</v>
      </c>
      <c r="D159" s="87" t="s">
        <v>84</v>
      </c>
      <c r="E159" s="88" t="s">
        <v>86</v>
      </c>
      <c r="F159" s="87"/>
      <c r="G159" s="194">
        <f>G167+G163+G160</f>
        <v>141081.75196</v>
      </c>
      <c r="H159" s="89"/>
    </row>
    <row r="160" spans="1:8" s="56" customFormat="1" ht="78.75">
      <c r="A160" s="103"/>
      <c r="B160" s="102" t="s">
        <v>345</v>
      </c>
      <c r="C160" s="87" t="s">
        <v>60</v>
      </c>
      <c r="D160" s="87" t="s">
        <v>84</v>
      </c>
      <c r="E160" s="88" t="s">
        <v>344</v>
      </c>
      <c r="F160" s="87"/>
      <c r="G160" s="194">
        <f>G161</f>
        <v>30443.259</v>
      </c>
      <c r="H160" s="89"/>
    </row>
    <row r="161" spans="1:8" s="56" customFormat="1" ht="15.75">
      <c r="A161" s="103"/>
      <c r="B161" s="86" t="s">
        <v>18</v>
      </c>
      <c r="C161" s="87" t="s">
        <v>60</v>
      </c>
      <c r="D161" s="87" t="s">
        <v>84</v>
      </c>
      <c r="E161" s="88" t="s">
        <v>344</v>
      </c>
      <c r="F161" s="87" t="s">
        <v>19</v>
      </c>
      <c r="G161" s="194">
        <f>54044.69719-23601.43819</f>
        <v>30443.259</v>
      </c>
      <c r="H161" s="89"/>
    </row>
    <row r="162" spans="1:8" s="56" customFormat="1" ht="31.5">
      <c r="A162" s="103"/>
      <c r="B162" s="215" t="s">
        <v>368</v>
      </c>
      <c r="C162" s="87"/>
      <c r="D162" s="87"/>
      <c r="E162" s="88"/>
      <c r="F162" s="87"/>
      <c r="G162" s="195">
        <v>10000</v>
      </c>
      <c r="H162" s="89"/>
    </row>
    <row r="163" spans="1:8" s="56" customFormat="1" ht="47.25">
      <c r="A163" s="103"/>
      <c r="B163" s="102" t="s">
        <v>338</v>
      </c>
      <c r="C163" s="87" t="s">
        <v>60</v>
      </c>
      <c r="D163" s="87" t="s">
        <v>84</v>
      </c>
      <c r="E163" s="88" t="s">
        <v>337</v>
      </c>
      <c r="F163" s="87"/>
      <c r="G163" s="194">
        <f>G164</f>
        <v>100000</v>
      </c>
      <c r="H163" s="89"/>
    </row>
    <row r="164" spans="1:8" s="56" customFormat="1" ht="15.75">
      <c r="A164" s="103"/>
      <c r="B164" s="86" t="s">
        <v>18</v>
      </c>
      <c r="C164" s="87" t="s">
        <v>60</v>
      </c>
      <c r="D164" s="87" t="s">
        <v>84</v>
      </c>
      <c r="E164" s="88" t="s">
        <v>337</v>
      </c>
      <c r="F164" s="87" t="s">
        <v>19</v>
      </c>
      <c r="G164" s="194">
        <v>100000</v>
      </c>
      <c r="H164" s="89"/>
    </row>
    <row r="165" spans="1:8" s="56" customFormat="1" ht="15.75">
      <c r="A165" s="103"/>
      <c r="B165" s="159" t="s">
        <v>254</v>
      </c>
      <c r="C165" s="87"/>
      <c r="D165" s="87"/>
      <c r="E165" s="88"/>
      <c r="F165" s="87"/>
      <c r="G165" s="197">
        <v>70000</v>
      </c>
      <c r="H165" s="89"/>
    </row>
    <row r="166" spans="1:8" s="56" customFormat="1" ht="15.75">
      <c r="A166" s="103"/>
      <c r="B166" s="159" t="s">
        <v>213</v>
      </c>
      <c r="C166" s="87"/>
      <c r="D166" s="87"/>
      <c r="E166" s="88"/>
      <c r="F166" s="87"/>
      <c r="G166" s="197">
        <v>30000</v>
      </c>
      <c r="H166" s="89"/>
    </row>
    <row r="167" spans="1:8" s="56" customFormat="1" ht="31.5">
      <c r="A167" s="103"/>
      <c r="B167" s="102" t="s">
        <v>334</v>
      </c>
      <c r="C167" s="87" t="s">
        <v>60</v>
      </c>
      <c r="D167" s="87" t="s">
        <v>84</v>
      </c>
      <c r="E167" s="88" t="s">
        <v>302</v>
      </c>
      <c r="F167" s="87"/>
      <c r="G167" s="194">
        <f>G172+G168</f>
        <v>10638.49296</v>
      </c>
      <c r="H167" s="89"/>
    </row>
    <row r="168" spans="1:8" s="56" customFormat="1" ht="15.75">
      <c r="A168" s="103"/>
      <c r="B168" s="86" t="s">
        <v>18</v>
      </c>
      <c r="C168" s="87" t="s">
        <v>60</v>
      </c>
      <c r="D168" s="87" t="s">
        <v>84</v>
      </c>
      <c r="E168" s="88" t="s">
        <v>302</v>
      </c>
      <c r="F168" s="87" t="s">
        <v>19</v>
      </c>
      <c r="G168" s="194">
        <f>G169+G170+G171</f>
        <v>5952.4554499999995</v>
      </c>
      <c r="H168" s="89"/>
    </row>
    <row r="169" spans="1:8" s="56" customFormat="1" ht="15.75">
      <c r="A169" s="103"/>
      <c r="B169" s="159" t="s">
        <v>254</v>
      </c>
      <c r="C169" s="87"/>
      <c r="D169" s="87"/>
      <c r="E169" s="88"/>
      <c r="F169" s="87"/>
      <c r="G169" s="195">
        <v>5580.61544</v>
      </c>
      <c r="H169" s="89"/>
    </row>
    <row r="170" spans="1:8" s="56" customFormat="1" ht="15.75">
      <c r="A170" s="103"/>
      <c r="B170" s="159" t="s">
        <v>213</v>
      </c>
      <c r="C170" s="87"/>
      <c r="D170" s="87"/>
      <c r="E170" s="88"/>
      <c r="F170" s="87"/>
      <c r="G170" s="195">
        <v>338.03637</v>
      </c>
      <c r="H170" s="89"/>
    </row>
    <row r="171" spans="1:8" s="56" customFormat="1" ht="15.75">
      <c r="A171" s="103"/>
      <c r="B171" s="159" t="s">
        <v>212</v>
      </c>
      <c r="C171" s="87"/>
      <c r="D171" s="87"/>
      <c r="E171" s="88"/>
      <c r="F171" s="87"/>
      <c r="G171" s="195">
        <v>33.80364</v>
      </c>
      <c r="H171" s="89"/>
    </row>
    <row r="172" spans="1:8" s="56" customFormat="1" ht="15.75">
      <c r="A172" s="103"/>
      <c r="B172" s="86" t="s">
        <v>20</v>
      </c>
      <c r="C172" s="87" t="s">
        <v>60</v>
      </c>
      <c r="D172" s="87" t="s">
        <v>84</v>
      </c>
      <c r="E172" s="88" t="s">
        <v>302</v>
      </c>
      <c r="F172" s="87" t="s">
        <v>21</v>
      </c>
      <c r="G172" s="194">
        <f>G174+G175+G173</f>
        <v>4686.037509999999</v>
      </c>
      <c r="H172" s="89"/>
    </row>
    <row r="173" spans="1:8" s="56" customFormat="1" ht="15.75">
      <c r="A173" s="103"/>
      <c r="B173" s="159" t="s">
        <v>254</v>
      </c>
      <c r="C173" s="87"/>
      <c r="D173" s="87"/>
      <c r="E173" s="88"/>
      <c r="F173" s="87"/>
      <c r="G173" s="195">
        <v>4393.30852</v>
      </c>
      <c r="H173" s="89"/>
    </row>
    <row r="174" spans="1:8" s="56" customFormat="1" ht="15.75">
      <c r="A174" s="103"/>
      <c r="B174" s="159" t="s">
        <v>213</v>
      </c>
      <c r="C174" s="87"/>
      <c r="D174" s="87"/>
      <c r="E174" s="88"/>
      <c r="F174" s="87"/>
      <c r="G174" s="195">
        <v>266.11727</v>
      </c>
      <c r="H174" s="89"/>
    </row>
    <row r="175" spans="1:8" s="56" customFormat="1" ht="15.75">
      <c r="A175" s="103"/>
      <c r="B175" s="159" t="s">
        <v>212</v>
      </c>
      <c r="C175" s="87"/>
      <c r="D175" s="87"/>
      <c r="E175" s="88"/>
      <c r="F175" s="87"/>
      <c r="G175" s="195">
        <v>26.61172</v>
      </c>
      <c r="H175" s="89"/>
    </row>
    <row r="176" spans="1:8" s="56" customFormat="1" ht="15.75">
      <c r="A176" s="103"/>
      <c r="B176" s="102" t="s">
        <v>130</v>
      </c>
      <c r="C176" s="87" t="s">
        <v>60</v>
      </c>
      <c r="D176" s="87" t="s">
        <v>84</v>
      </c>
      <c r="E176" s="88" t="s">
        <v>68</v>
      </c>
      <c r="F176" s="113"/>
      <c r="G176" s="194">
        <f>G177+G184</f>
        <v>87415.29233</v>
      </c>
      <c r="H176" s="89"/>
    </row>
    <row r="177" spans="1:8" s="56" customFormat="1" ht="78.75">
      <c r="A177" s="103"/>
      <c r="B177" s="102" t="s">
        <v>262</v>
      </c>
      <c r="C177" s="87" t="s">
        <v>60</v>
      </c>
      <c r="D177" s="87" t="s">
        <v>84</v>
      </c>
      <c r="E177" s="88" t="s">
        <v>263</v>
      </c>
      <c r="F177" s="113"/>
      <c r="G177" s="194">
        <f>G178+G182</f>
        <v>20415.292329999997</v>
      </c>
      <c r="H177" s="89"/>
    </row>
    <row r="178" spans="1:9" s="56" customFormat="1" ht="15.75">
      <c r="A178" s="103"/>
      <c r="B178" s="86" t="s">
        <v>18</v>
      </c>
      <c r="C178" s="87" t="s">
        <v>60</v>
      </c>
      <c r="D178" s="87" t="s">
        <v>84</v>
      </c>
      <c r="E178" s="88" t="s">
        <v>263</v>
      </c>
      <c r="F178" s="87" t="s">
        <v>19</v>
      </c>
      <c r="G178" s="194">
        <f>889.7+1500+450+210+140.807</f>
        <v>3190.5069999999996</v>
      </c>
      <c r="H178" s="108"/>
      <c r="I178" s="108"/>
    </row>
    <row r="179" spans="1:9" s="56" customFormat="1" ht="15.75">
      <c r="A179" s="103"/>
      <c r="B179" s="213" t="s">
        <v>346</v>
      </c>
      <c r="C179" s="87"/>
      <c r="D179" s="87"/>
      <c r="E179" s="88"/>
      <c r="F179" s="87"/>
      <c r="G179" s="195">
        <v>400</v>
      </c>
      <c r="H179" s="108"/>
      <c r="I179" s="108"/>
    </row>
    <row r="180" spans="1:9" s="56" customFormat="1" ht="30">
      <c r="A180" s="103"/>
      <c r="B180" s="214" t="s">
        <v>347</v>
      </c>
      <c r="C180" s="87"/>
      <c r="D180" s="87"/>
      <c r="E180" s="88"/>
      <c r="F180" s="87"/>
      <c r="G180" s="195">
        <v>50</v>
      </c>
      <c r="H180" s="108"/>
      <c r="I180" s="108"/>
    </row>
    <row r="181" spans="1:9" s="56" customFormat="1" ht="30">
      <c r="A181" s="103"/>
      <c r="B181" s="214" t="s">
        <v>369</v>
      </c>
      <c r="C181" s="87"/>
      <c r="D181" s="87"/>
      <c r="E181" s="88"/>
      <c r="F181" s="87"/>
      <c r="G181" s="195">
        <v>210</v>
      </c>
      <c r="H181" s="108"/>
      <c r="I181" s="108"/>
    </row>
    <row r="182" spans="1:9" s="56" customFormat="1" ht="15.75">
      <c r="A182" s="103"/>
      <c r="B182" s="86" t="s">
        <v>61</v>
      </c>
      <c r="C182" s="87" t="s">
        <v>60</v>
      </c>
      <c r="D182" s="87" t="s">
        <v>84</v>
      </c>
      <c r="E182" s="88" t="s">
        <v>263</v>
      </c>
      <c r="F182" s="87" t="s">
        <v>62</v>
      </c>
      <c r="G182" s="194">
        <f>2524.78533+700+14000</f>
        <v>17224.78533</v>
      </c>
      <c r="H182" s="108"/>
      <c r="I182" s="108"/>
    </row>
    <row r="183" spans="1:9" s="56" customFormat="1" ht="15.75">
      <c r="A183" s="103"/>
      <c r="B183" s="214" t="s">
        <v>348</v>
      </c>
      <c r="C183" s="87"/>
      <c r="D183" s="87"/>
      <c r="E183" s="88"/>
      <c r="F183" s="87"/>
      <c r="G183" s="195">
        <v>700</v>
      </c>
      <c r="H183" s="108"/>
      <c r="I183" s="108"/>
    </row>
    <row r="184" spans="1:9" s="56" customFormat="1" ht="78.75">
      <c r="A184" s="103"/>
      <c r="B184" s="102" t="s">
        <v>412</v>
      </c>
      <c r="C184" s="87" t="s">
        <v>60</v>
      </c>
      <c r="D184" s="87" t="s">
        <v>84</v>
      </c>
      <c r="E184" s="88" t="s">
        <v>370</v>
      </c>
      <c r="F184" s="87"/>
      <c r="G184" s="194">
        <f>G185+G187</f>
        <v>67000</v>
      </c>
      <c r="H184" s="108"/>
      <c r="I184" s="108"/>
    </row>
    <row r="185" spans="1:9" s="56" customFormat="1" ht="15.75">
      <c r="A185" s="103"/>
      <c r="B185" s="86" t="s">
        <v>18</v>
      </c>
      <c r="C185" s="87" t="s">
        <v>60</v>
      </c>
      <c r="D185" s="87" t="s">
        <v>84</v>
      </c>
      <c r="E185" s="88" t="s">
        <v>370</v>
      </c>
      <c r="F185" s="87" t="s">
        <v>19</v>
      </c>
      <c r="G185" s="194">
        <f>6700</f>
        <v>6700</v>
      </c>
      <c r="H185" s="108"/>
      <c r="I185" s="108"/>
    </row>
    <row r="186" spans="1:9" s="56" customFormat="1" ht="15.75">
      <c r="A186" s="103"/>
      <c r="B186" s="159" t="s">
        <v>254</v>
      </c>
      <c r="C186" s="87"/>
      <c r="D186" s="87"/>
      <c r="E186" s="88"/>
      <c r="F186" s="87"/>
      <c r="G186" s="195">
        <v>6700</v>
      </c>
      <c r="H186" s="108"/>
      <c r="I186" s="108"/>
    </row>
    <row r="187" spans="1:9" s="56" customFormat="1" ht="15.75">
      <c r="A187" s="103"/>
      <c r="B187" s="86" t="s">
        <v>20</v>
      </c>
      <c r="C187" s="87" t="s">
        <v>60</v>
      </c>
      <c r="D187" s="87" t="s">
        <v>84</v>
      </c>
      <c r="E187" s="88" t="s">
        <v>370</v>
      </c>
      <c r="F187" s="87" t="s">
        <v>21</v>
      </c>
      <c r="G187" s="194">
        <f>60300</f>
        <v>60300</v>
      </c>
      <c r="H187" s="108"/>
      <c r="I187" s="108"/>
    </row>
    <row r="188" spans="1:9" s="56" customFormat="1" ht="15.75">
      <c r="A188" s="103"/>
      <c r="B188" s="159" t="s">
        <v>254</v>
      </c>
      <c r="C188" s="87"/>
      <c r="D188" s="87"/>
      <c r="E188" s="88"/>
      <c r="F188" s="87"/>
      <c r="G188" s="195">
        <v>60300</v>
      </c>
      <c r="H188" s="108"/>
      <c r="I188" s="108"/>
    </row>
    <row r="189" spans="1:9" s="56" customFormat="1" ht="31.5">
      <c r="A189" s="103"/>
      <c r="B189" s="86" t="s">
        <v>248</v>
      </c>
      <c r="C189" s="87" t="s">
        <v>60</v>
      </c>
      <c r="D189" s="87" t="s">
        <v>84</v>
      </c>
      <c r="E189" s="88" t="s">
        <v>228</v>
      </c>
      <c r="F189" s="87"/>
      <c r="G189" s="194">
        <f>G190</f>
        <v>578.9291000000001</v>
      </c>
      <c r="H189" s="108"/>
      <c r="I189" s="108"/>
    </row>
    <row r="190" spans="1:9" s="56" customFormat="1" ht="47.25">
      <c r="A190" s="103"/>
      <c r="B190" s="112" t="s">
        <v>343</v>
      </c>
      <c r="C190" s="87" t="s">
        <v>60</v>
      </c>
      <c r="D190" s="87" t="s">
        <v>84</v>
      </c>
      <c r="E190" s="88" t="s">
        <v>309</v>
      </c>
      <c r="F190" s="87"/>
      <c r="G190" s="194">
        <f>G191</f>
        <v>578.9291000000001</v>
      </c>
      <c r="H190" s="181"/>
      <c r="I190" s="108"/>
    </row>
    <row r="191" spans="1:9" s="56" customFormat="1" ht="15.75">
      <c r="A191" s="103"/>
      <c r="B191" s="86" t="s">
        <v>18</v>
      </c>
      <c r="C191" s="87" t="s">
        <v>60</v>
      </c>
      <c r="D191" s="87" t="s">
        <v>84</v>
      </c>
      <c r="E191" s="88" t="s">
        <v>309</v>
      </c>
      <c r="F191" s="87" t="s">
        <v>19</v>
      </c>
      <c r="G191" s="194">
        <f>1523.4835-944.5544</f>
        <v>578.9291000000001</v>
      </c>
      <c r="H191" s="108"/>
      <c r="I191" s="108"/>
    </row>
    <row r="192" spans="1:8" s="56" customFormat="1" ht="15.75">
      <c r="A192" s="103"/>
      <c r="B192" s="86" t="s">
        <v>9</v>
      </c>
      <c r="C192" s="87" t="s">
        <v>60</v>
      </c>
      <c r="D192" s="87" t="s">
        <v>84</v>
      </c>
      <c r="E192" s="88" t="s">
        <v>10</v>
      </c>
      <c r="F192" s="87"/>
      <c r="G192" s="194">
        <f>G193+G197+G199+G201+G203</f>
        <v>104679.64399000001</v>
      </c>
      <c r="H192" s="114"/>
    </row>
    <row r="193" spans="1:8" s="56" customFormat="1" ht="15.75">
      <c r="A193" s="103"/>
      <c r="B193" s="86" t="s">
        <v>249</v>
      </c>
      <c r="C193" s="87" t="s">
        <v>60</v>
      </c>
      <c r="D193" s="87" t="s">
        <v>84</v>
      </c>
      <c r="E193" s="88" t="s">
        <v>89</v>
      </c>
      <c r="F193" s="87"/>
      <c r="G193" s="194">
        <f>G194</f>
        <v>15265.291560000001</v>
      </c>
      <c r="H193" s="114"/>
    </row>
    <row r="194" spans="1:8" s="56" customFormat="1" ht="15.75">
      <c r="A194" s="103"/>
      <c r="B194" s="86" t="s">
        <v>18</v>
      </c>
      <c r="C194" s="87" t="s">
        <v>60</v>
      </c>
      <c r="D194" s="87" t="s">
        <v>84</v>
      </c>
      <c r="E194" s="88" t="s">
        <v>89</v>
      </c>
      <c r="F194" s="87" t="s">
        <v>19</v>
      </c>
      <c r="G194" s="194">
        <f>14833.53+1000-18.23944+0.001-550</f>
        <v>15265.291560000001</v>
      </c>
      <c r="H194" s="114"/>
    </row>
    <row r="195" spans="1:8" s="56" customFormat="1" ht="15.75">
      <c r="A195" s="103"/>
      <c r="B195" s="190" t="s">
        <v>296</v>
      </c>
      <c r="C195" s="191"/>
      <c r="D195" s="191"/>
      <c r="E195" s="192"/>
      <c r="F195" s="191"/>
      <c r="G195" s="196">
        <f>3517.786-906.686+0.001</f>
        <v>2611.101</v>
      </c>
      <c r="H195" s="114"/>
    </row>
    <row r="196" spans="1:8" s="56" customFormat="1" ht="15.75">
      <c r="A196" s="103"/>
      <c r="B196" s="213" t="s">
        <v>349</v>
      </c>
      <c r="C196" s="191"/>
      <c r="D196" s="191"/>
      <c r="E196" s="192"/>
      <c r="F196" s="191"/>
      <c r="G196" s="196">
        <v>889</v>
      </c>
      <c r="H196" s="114"/>
    </row>
    <row r="197" spans="1:8" s="56" customFormat="1" ht="15.75">
      <c r="A197" s="103"/>
      <c r="B197" s="86" t="s">
        <v>90</v>
      </c>
      <c r="C197" s="87" t="s">
        <v>60</v>
      </c>
      <c r="D197" s="87" t="s">
        <v>84</v>
      </c>
      <c r="E197" s="88" t="s">
        <v>91</v>
      </c>
      <c r="F197" s="87"/>
      <c r="G197" s="194">
        <f>G198</f>
        <v>3154.39091</v>
      </c>
      <c r="H197" s="114"/>
    </row>
    <row r="198" spans="1:8" s="56" customFormat="1" ht="15.75">
      <c r="A198" s="103"/>
      <c r="B198" s="86" t="s">
        <v>18</v>
      </c>
      <c r="C198" s="87" t="s">
        <v>60</v>
      </c>
      <c r="D198" s="87" t="s">
        <v>84</v>
      </c>
      <c r="E198" s="88" t="s">
        <v>91</v>
      </c>
      <c r="F198" s="87" t="s">
        <v>19</v>
      </c>
      <c r="G198" s="194">
        <f>3507.21491+500-500-352.824</f>
        <v>3154.39091</v>
      </c>
      <c r="H198" s="114"/>
    </row>
    <row r="199" spans="1:8" s="56" customFormat="1" ht="15.75">
      <c r="A199" s="103"/>
      <c r="B199" s="86" t="s">
        <v>92</v>
      </c>
      <c r="C199" s="87" t="s">
        <v>60</v>
      </c>
      <c r="D199" s="87" t="s">
        <v>84</v>
      </c>
      <c r="E199" s="88" t="s">
        <v>93</v>
      </c>
      <c r="F199" s="87"/>
      <c r="G199" s="194">
        <f>G200</f>
        <v>776.9580000000001</v>
      </c>
      <c r="H199" s="114"/>
    </row>
    <row r="200" spans="1:8" s="56" customFormat="1" ht="15.75">
      <c r="A200" s="103"/>
      <c r="B200" s="86" t="s">
        <v>18</v>
      </c>
      <c r="C200" s="87" t="s">
        <v>60</v>
      </c>
      <c r="D200" s="87" t="s">
        <v>84</v>
      </c>
      <c r="E200" s="88" t="s">
        <v>93</v>
      </c>
      <c r="F200" s="87" t="s">
        <v>19</v>
      </c>
      <c r="G200" s="194">
        <f>776.958+500-500</f>
        <v>776.9580000000001</v>
      </c>
      <c r="H200" s="114"/>
    </row>
    <row r="201" spans="1:8" s="56" customFormat="1" ht="15.75">
      <c r="A201" s="103"/>
      <c r="B201" s="86" t="s">
        <v>94</v>
      </c>
      <c r="C201" s="87" t="s">
        <v>60</v>
      </c>
      <c r="D201" s="87" t="s">
        <v>84</v>
      </c>
      <c r="E201" s="88" t="s">
        <v>95</v>
      </c>
      <c r="F201" s="87"/>
      <c r="G201" s="194">
        <f>G202</f>
        <v>225.8034</v>
      </c>
      <c r="H201" s="114"/>
    </row>
    <row r="202" spans="1:8" s="56" customFormat="1" ht="15.75">
      <c r="A202" s="103"/>
      <c r="B202" s="86" t="s">
        <v>18</v>
      </c>
      <c r="C202" s="87" t="s">
        <v>60</v>
      </c>
      <c r="D202" s="87" t="s">
        <v>84</v>
      </c>
      <c r="E202" s="88" t="s">
        <v>95</v>
      </c>
      <c r="F202" s="87" t="s">
        <v>19</v>
      </c>
      <c r="G202" s="194">
        <v>225.8034</v>
      </c>
      <c r="H202" s="114"/>
    </row>
    <row r="203" spans="1:8" s="56" customFormat="1" ht="31.5">
      <c r="A203" s="93"/>
      <c r="B203" s="86" t="s">
        <v>87</v>
      </c>
      <c r="C203" s="87" t="s">
        <v>60</v>
      </c>
      <c r="D203" s="87" t="s">
        <v>84</v>
      </c>
      <c r="E203" s="88" t="s">
        <v>88</v>
      </c>
      <c r="F203" s="87"/>
      <c r="G203" s="194">
        <f>G204</f>
        <v>85257.20012000001</v>
      </c>
      <c r="H203" s="89"/>
    </row>
    <row r="204" spans="1:8" s="48" customFormat="1" ht="15.75">
      <c r="A204" s="93"/>
      <c r="B204" s="86" t="s">
        <v>61</v>
      </c>
      <c r="C204" s="87" t="s">
        <v>60</v>
      </c>
      <c r="D204" s="87" t="s">
        <v>84</v>
      </c>
      <c r="E204" s="88" t="s">
        <v>88</v>
      </c>
      <c r="F204" s="87" t="s">
        <v>62</v>
      </c>
      <c r="G204" s="194">
        <f>85087.8824+169.31772-10000+10000</f>
        <v>85257.20012000001</v>
      </c>
      <c r="H204" s="89"/>
    </row>
    <row r="205" spans="1:8" s="48" customFormat="1" ht="15.75">
      <c r="A205" s="93"/>
      <c r="B205" s="86" t="s">
        <v>96</v>
      </c>
      <c r="C205" s="87" t="s">
        <v>60</v>
      </c>
      <c r="D205" s="87" t="s">
        <v>97</v>
      </c>
      <c r="E205" s="88"/>
      <c r="F205" s="87"/>
      <c r="G205" s="194">
        <f>G206+G215</f>
        <v>44276.397789999995</v>
      </c>
      <c r="H205" s="89"/>
    </row>
    <row r="206" spans="1:11" s="54" customFormat="1" ht="47.25" customHeight="1">
      <c r="A206" s="93"/>
      <c r="B206" s="86" t="s">
        <v>247</v>
      </c>
      <c r="C206" s="87" t="s">
        <v>60</v>
      </c>
      <c r="D206" s="87" t="s">
        <v>97</v>
      </c>
      <c r="E206" s="88" t="s">
        <v>79</v>
      </c>
      <c r="F206" s="87"/>
      <c r="G206" s="194">
        <f>G207</f>
        <v>13903.244</v>
      </c>
      <c r="H206" s="94"/>
      <c r="I206" s="49"/>
      <c r="J206" s="49"/>
      <c r="K206" s="49"/>
    </row>
    <row r="207" spans="1:11" s="54" customFormat="1" ht="31.5" customHeight="1">
      <c r="A207" s="93"/>
      <c r="B207" s="86" t="s">
        <v>229</v>
      </c>
      <c r="C207" s="87" t="s">
        <v>60</v>
      </c>
      <c r="D207" s="87" t="s">
        <v>97</v>
      </c>
      <c r="E207" s="88" t="s">
        <v>80</v>
      </c>
      <c r="F207" s="87"/>
      <c r="G207" s="194">
        <f>G208+G210+G213</f>
        <v>13903.244</v>
      </c>
      <c r="H207" s="94"/>
      <c r="I207" s="49"/>
      <c r="J207" s="49"/>
      <c r="K207" s="49"/>
    </row>
    <row r="208" spans="1:11" s="54" customFormat="1" ht="47.25" customHeight="1">
      <c r="A208" s="93"/>
      <c r="B208" s="112" t="s">
        <v>235</v>
      </c>
      <c r="C208" s="87" t="s">
        <v>60</v>
      </c>
      <c r="D208" s="87" t="s">
        <v>97</v>
      </c>
      <c r="E208" s="88" t="s">
        <v>234</v>
      </c>
      <c r="F208" s="87"/>
      <c r="G208" s="194">
        <f>G209</f>
        <v>12971</v>
      </c>
      <c r="H208" s="94"/>
      <c r="I208" s="49"/>
      <c r="J208" s="49"/>
      <c r="K208" s="49"/>
    </row>
    <row r="209" spans="1:11" s="54" customFormat="1" ht="15.75" customHeight="1">
      <c r="A209" s="93"/>
      <c r="B209" s="86" t="s">
        <v>18</v>
      </c>
      <c r="C209" s="87" t="s">
        <v>60</v>
      </c>
      <c r="D209" s="87" t="s">
        <v>97</v>
      </c>
      <c r="E209" s="88" t="s">
        <v>234</v>
      </c>
      <c r="F209" s="87" t="s">
        <v>19</v>
      </c>
      <c r="G209" s="194">
        <v>12971</v>
      </c>
      <c r="I209" s="49"/>
      <c r="J209" s="49"/>
      <c r="K209" s="49"/>
    </row>
    <row r="210" spans="1:11" s="54" customFormat="1" ht="47.25" customHeight="1">
      <c r="A210" s="93"/>
      <c r="B210" s="112" t="s">
        <v>98</v>
      </c>
      <c r="C210" s="87" t="s">
        <v>60</v>
      </c>
      <c r="D210" s="87" t="s">
        <v>97</v>
      </c>
      <c r="E210" s="88" t="s">
        <v>310</v>
      </c>
      <c r="F210" s="87"/>
      <c r="G210" s="194">
        <f>G211</f>
        <v>712.244</v>
      </c>
      <c r="H210" s="184"/>
      <c r="I210" s="49"/>
      <c r="J210" s="49"/>
      <c r="K210" s="49"/>
    </row>
    <row r="211" spans="1:11" s="54" customFormat="1" ht="15.75" customHeight="1">
      <c r="A211" s="93"/>
      <c r="B211" s="86" t="s">
        <v>18</v>
      </c>
      <c r="C211" s="87" t="s">
        <v>60</v>
      </c>
      <c r="D211" s="87" t="s">
        <v>97</v>
      </c>
      <c r="E211" s="88" t="s">
        <v>310</v>
      </c>
      <c r="F211" s="87" t="s">
        <v>19</v>
      </c>
      <c r="G211" s="194">
        <f>359.42+352.824</f>
        <v>712.244</v>
      </c>
      <c r="H211" s="94"/>
      <c r="I211" s="49"/>
      <c r="J211" s="49"/>
      <c r="K211" s="49"/>
    </row>
    <row r="212" spans="1:11" s="54" customFormat="1" ht="15.75" customHeight="1">
      <c r="A212" s="93"/>
      <c r="B212" s="215" t="s">
        <v>367</v>
      </c>
      <c r="C212" s="87"/>
      <c r="D212" s="87"/>
      <c r="E212" s="88"/>
      <c r="F212" s="87"/>
      <c r="G212" s="195">
        <v>300</v>
      </c>
      <c r="H212" s="94"/>
      <c r="I212" s="49"/>
      <c r="J212" s="49"/>
      <c r="K212" s="49"/>
    </row>
    <row r="213" spans="1:11" s="54" customFormat="1" ht="110.25">
      <c r="A213" s="93"/>
      <c r="B213" s="112" t="s">
        <v>336</v>
      </c>
      <c r="C213" s="87" t="s">
        <v>60</v>
      </c>
      <c r="D213" s="87" t="s">
        <v>97</v>
      </c>
      <c r="E213" s="88" t="s">
        <v>236</v>
      </c>
      <c r="F213" s="87"/>
      <c r="G213" s="194">
        <f>G214</f>
        <v>220</v>
      </c>
      <c r="H213" s="94"/>
      <c r="I213" s="49"/>
      <c r="J213" s="49"/>
      <c r="K213" s="49"/>
    </row>
    <row r="214" spans="1:11" s="54" customFormat="1" ht="15.75" customHeight="1">
      <c r="A214" s="93"/>
      <c r="B214" s="86" t="s">
        <v>20</v>
      </c>
      <c r="C214" s="87" t="s">
        <v>60</v>
      </c>
      <c r="D214" s="87" t="s">
        <v>97</v>
      </c>
      <c r="E214" s="88" t="s">
        <v>236</v>
      </c>
      <c r="F214" s="87" t="s">
        <v>21</v>
      </c>
      <c r="G214" s="194">
        <v>220</v>
      </c>
      <c r="H214" s="94"/>
      <c r="I214" s="49"/>
      <c r="J214" s="49"/>
      <c r="K214" s="49"/>
    </row>
    <row r="215" spans="1:8" s="48" customFormat="1" ht="15.75">
      <c r="A215" s="93"/>
      <c r="B215" s="86" t="s">
        <v>9</v>
      </c>
      <c r="C215" s="87" t="s">
        <v>60</v>
      </c>
      <c r="D215" s="87" t="s">
        <v>97</v>
      </c>
      <c r="E215" s="88" t="s">
        <v>10</v>
      </c>
      <c r="F215" s="87"/>
      <c r="G215" s="194">
        <f>G216+G221</f>
        <v>30373.153789999997</v>
      </c>
      <c r="H215" s="89"/>
    </row>
    <row r="216" spans="1:8" s="53" customFormat="1" ht="31.5">
      <c r="A216" s="103"/>
      <c r="B216" s="102" t="s">
        <v>16</v>
      </c>
      <c r="C216" s="87" t="s">
        <v>60</v>
      </c>
      <c r="D216" s="87" t="s">
        <v>97</v>
      </c>
      <c r="E216" s="88" t="s">
        <v>17</v>
      </c>
      <c r="F216" s="87" t="s">
        <v>15</v>
      </c>
      <c r="G216" s="194">
        <f>G217+G218+G220+G219</f>
        <v>19195.716919999995</v>
      </c>
      <c r="H216" s="94"/>
    </row>
    <row r="217" spans="1:8" s="53" customFormat="1" ht="47.25">
      <c r="A217" s="103"/>
      <c r="B217" s="86" t="s">
        <v>11</v>
      </c>
      <c r="C217" s="87" t="s">
        <v>60</v>
      </c>
      <c r="D217" s="87" t="s">
        <v>97</v>
      </c>
      <c r="E217" s="88" t="s">
        <v>17</v>
      </c>
      <c r="F217" s="87" t="s">
        <v>12</v>
      </c>
      <c r="G217" s="194">
        <f>16809.7322-142.35784</f>
        <v>16667.374359999998</v>
      </c>
      <c r="H217" s="94"/>
    </row>
    <row r="218" spans="1:8" s="53" customFormat="1" ht="15.75">
      <c r="A218" s="103"/>
      <c r="B218" s="86" t="s">
        <v>18</v>
      </c>
      <c r="C218" s="87" t="s">
        <v>60</v>
      </c>
      <c r="D218" s="87" t="s">
        <v>97</v>
      </c>
      <c r="E218" s="88" t="s">
        <v>17</v>
      </c>
      <c r="F218" s="87" t="s">
        <v>19</v>
      </c>
      <c r="G218" s="194">
        <f>915.229-300+190</f>
        <v>805.229</v>
      </c>
      <c r="H218" s="94"/>
    </row>
    <row r="219" spans="1:8" s="53" customFormat="1" ht="15.75">
      <c r="A219" s="103"/>
      <c r="B219" s="90" t="s">
        <v>49</v>
      </c>
      <c r="C219" s="87" t="s">
        <v>60</v>
      </c>
      <c r="D219" s="87" t="s">
        <v>97</v>
      </c>
      <c r="E219" s="88" t="s">
        <v>17</v>
      </c>
      <c r="F219" s="87" t="s">
        <v>50</v>
      </c>
      <c r="G219" s="194">
        <f>141.11784</f>
        <v>141.11784</v>
      </c>
      <c r="H219" s="94"/>
    </row>
    <row r="220" spans="1:8" s="49" customFormat="1" ht="15.75">
      <c r="A220" s="93"/>
      <c r="B220" s="86" t="s">
        <v>20</v>
      </c>
      <c r="C220" s="87" t="s">
        <v>60</v>
      </c>
      <c r="D220" s="87" t="s">
        <v>97</v>
      </c>
      <c r="E220" s="88" t="s">
        <v>17</v>
      </c>
      <c r="F220" s="87" t="s">
        <v>21</v>
      </c>
      <c r="G220" s="194">
        <f>263.55241+1318.44331</f>
        <v>1581.9957200000001</v>
      </c>
      <c r="H220" s="94"/>
    </row>
    <row r="221" spans="1:8" s="49" customFormat="1" ht="47.25">
      <c r="A221" s="93"/>
      <c r="B221" s="117" t="s">
        <v>102</v>
      </c>
      <c r="C221" s="87" t="s">
        <v>60</v>
      </c>
      <c r="D221" s="87" t="s">
        <v>97</v>
      </c>
      <c r="E221" s="88" t="s">
        <v>103</v>
      </c>
      <c r="F221" s="87"/>
      <c r="G221" s="194">
        <f>G222+G223+G224</f>
        <v>11177.43687</v>
      </c>
      <c r="H221" s="94"/>
    </row>
    <row r="222" spans="1:8" s="49" customFormat="1" ht="47.25">
      <c r="A222" s="93"/>
      <c r="B222" s="86" t="s">
        <v>11</v>
      </c>
      <c r="C222" s="87" t="s">
        <v>60</v>
      </c>
      <c r="D222" s="87" t="s">
        <v>97</v>
      </c>
      <c r="E222" s="88" t="s">
        <v>103</v>
      </c>
      <c r="F222" s="87" t="s">
        <v>12</v>
      </c>
      <c r="G222" s="194">
        <v>10654.03687</v>
      </c>
      <c r="H222" s="94"/>
    </row>
    <row r="223" spans="1:8" s="49" customFormat="1" ht="15.75">
      <c r="A223" s="93"/>
      <c r="B223" s="86" t="s">
        <v>18</v>
      </c>
      <c r="C223" s="87" t="s">
        <v>60</v>
      </c>
      <c r="D223" s="87" t="s">
        <v>97</v>
      </c>
      <c r="E223" s="88" t="s">
        <v>103</v>
      </c>
      <c r="F223" s="87" t="s">
        <v>19</v>
      </c>
      <c r="G223" s="194">
        <f>648.4-130</f>
        <v>518.4</v>
      </c>
      <c r="H223" s="94"/>
    </row>
    <row r="224" spans="1:8" s="49" customFormat="1" ht="15.75">
      <c r="A224" s="93"/>
      <c r="B224" s="86" t="s">
        <v>20</v>
      </c>
      <c r="C224" s="87" t="s">
        <v>60</v>
      </c>
      <c r="D224" s="87" t="s">
        <v>97</v>
      </c>
      <c r="E224" s="88" t="s">
        <v>103</v>
      </c>
      <c r="F224" s="87" t="s">
        <v>21</v>
      </c>
      <c r="G224" s="194">
        <v>5</v>
      </c>
      <c r="H224" s="94"/>
    </row>
    <row r="225" spans="1:8" s="49" customFormat="1" ht="15.75">
      <c r="A225" s="93"/>
      <c r="B225" s="86" t="s">
        <v>288</v>
      </c>
      <c r="C225" s="87" t="s">
        <v>60</v>
      </c>
      <c r="D225" s="87" t="s">
        <v>183</v>
      </c>
      <c r="E225" s="88"/>
      <c r="F225" s="87"/>
      <c r="G225" s="194">
        <f>G226</f>
        <v>4968.72199</v>
      </c>
      <c r="H225" s="94"/>
    </row>
    <row r="226" spans="1:8" s="49" customFormat="1" ht="15.75">
      <c r="A226" s="93"/>
      <c r="B226" s="86" t="s">
        <v>283</v>
      </c>
      <c r="C226" s="87" t="s">
        <v>60</v>
      </c>
      <c r="D226" s="87" t="s">
        <v>280</v>
      </c>
      <c r="E226" s="88"/>
      <c r="F226" s="87"/>
      <c r="G226" s="194">
        <f>G227</f>
        <v>4968.72199</v>
      </c>
      <c r="H226" s="94"/>
    </row>
    <row r="227" spans="1:8" s="49" customFormat="1" ht="38.25" customHeight="1">
      <c r="A227" s="93"/>
      <c r="B227" s="86" t="s">
        <v>284</v>
      </c>
      <c r="C227" s="87" t="s">
        <v>60</v>
      </c>
      <c r="D227" s="87" t="s">
        <v>280</v>
      </c>
      <c r="E227" s="88" t="s">
        <v>281</v>
      </c>
      <c r="F227" s="87"/>
      <c r="G227" s="194">
        <f>G239+G228</f>
        <v>4968.72199</v>
      </c>
      <c r="H227" s="94"/>
    </row>
    <row r="228" spans="1:8" s="49" customFormat="1" ht="31.5">
      <c r="A228" s="93"/>
      <c r="B228" s="86" t="s">
        <v>319</v>
      </c>
      <c r="C228" s="87" t="s">
        <v>60</v>
      </c>
      <c r="D228" s="87" t="s">
        <v>280</v>
      </c>
      <c r="E228" s="88" t="s">
        <v>320</v>
      </c>
      <c r="F228" s="87"/>
      <c r="G228" s="194">
        <f>G229+G233+G237+G231+G235</f>
        <v>3238.6031</v>
      </c>
      <c r="H228" s="94"/>
    </row>
    <row r="229" spans="1:8" s="49" customFormat="1" ht="94.5">
      <c r="A229" s="93"/>
      <c r="B229" s="102" t="s">
        <v>321</v>
      </c>
      <c r="C229" s="87" t="s">
        <v>60</v>
      </c>
      <c r="D229" s="87" t="s">
        <v>280</v>
      </c>
      <c r="E229" s="88" t="s">
        <v>322</v>
      </c>
      <c r="F229" s="87"/>
      <c r="G229" s="194">
        <f>G230</f>
        <v>800</v>
      </c>
      <c r="H229" s="94"/>
    </row>
    <row r="230" spans="1:8" s="49" customFormat="1" ht="21.75" customHeight="1">
      <c r="A230" s="93"/>
      <c r="B230" s="86" t="s">
        <v>61</v>
      </c>
      <c r="C230" s="87" t="s">
        <v>60</v>
      </c>
      <c r="D230" s="87" t="s">
        <v>280</v>
      </c>
      <c r="E230" s="88" t="s">
        <v>322</v>
      </c>
      <c r="F230" s="87" t="s">
        <v>62</v>
      </c>
      <c r="G230" s="194">
        <v>800</v>
      </c>
      <c r="H230" s="94"/>
    </row>
    <row r="231" spans="1:8" s="49" customFormat="1" ht="83.25" customHeight="1">
      <c r="A231" s="93"/>
      <c r="B231" s="102" t="s">
        <v>371</v>
      </c>
      <c r="C231" s="87" t="s">
        <v>60</v>
      </c>
      <c r="D231" s="87" t="s">
        <v>280</v>
      </c>
      <c r="E231" s="88" t="s">
        <v>372</v>
      </c>
      <c r="F231" s="87"/>
      <c r="G231" s="194">
        <f>G232</f>
        <v>362.49</v>
      </c>
      <c r="H231" s="94"/>
    </row>
    <row r="232" spans="1:8" s="49" customFormat="1" ht="21.75" customHeight="1">
      <c r="A232" s="93"/>
      <c r="B232" s="86" t="s">
        <v>61</v>
      </c>
      <c r="C232" s="87" t="s">
        <v>60</v>
      </c>
      <c r="D232" s="87" t="s">
        <v>280</v>
      </c>
      <c r="E232" s="88" t="s">
        <v>372</v>
      </c>
      <c r="F232" s="87" t="s">
        <v>62</v>
      </c>
      <c r="G232" s="194">
        <v>362.49</v>
      </c>
      <c r="H232" s="94"/>
    </row>
    <row r="233" spans="1:8" s="49" customFormat="1" ht="63">
      <c r="A233" s="93"/>
      <c r="B233" s="102" t="s">
        <v>374</v>
      </c>
      <c r="C233" s="87" t="s">
        <v>60</v>
      </c>
      <c r="D233" s="87" t="s">
        <v>280</v>
      </c>
      <c r="E233" s="88" t="s">
        <v>373</v>
      </c>
      <c r="F233" s="87"/>
      <c r="G233" s="194">
        <f>G234</f>
        <v>216.01602</v>
      </c>
      <c r="H233" s="94"/>
    </row>
    <row r="234" spans="1:8" s="49" customFormat="1" ht="21.75" customHeight="1">
      <c r="A234" s="93"/>
      <c r="B234" s="86" t="s">
        <v>61</v>
      </c>
      <c r="C234" s="87" t="s">
        <v>60</v>
      </c>
      <c r="D234" s="87" t="s">
        <v>280</v>
      </c>
      <c r="E234" s="88" t="s">
        <v>373</v>
      </c>
      <c r="F234" s="87" t="s">
        <v>62</v>
      </c>
      <c r="G234" s="194">
        <f>0.21602+215.8</f>
        <v>216.01602</v>
      </c>
      <c r="H234" s="94"/>
    </row>
    <row r="235" spans="1:8" s="49" customFormat="1" ht="47.25">
      <c r="A235" s="93"/>
      <c r="B235" s="102" t="s">
        <v>376</v>
      </c>
      <c r="C235" s="87" t="s">
        <v>60</v>
      </c>
      <c r="D235" s="87" t="s">
        <v>280</v>
      </c>
      <c r="E235" s="88" t="s">
        <v>378</v>
      </c>
      <c r="F235" s="87"/>
      <c r="G235" s="194">
        <f>G236</f>
        <v>979.02</v>
      </c>
      <c r="H235" s="94"/>
    </row>
    <row r="236" spans="1:8" s="49" customFormat="1" ht="15.75">
      <c r="A236" s="93"/>
      <c r="B236" s="86" t="s">
        <v>61</v>
      </c>
      <c r="C236" s="87" t="s">
        <v>60</v>
      </c>
      <c r="D236" s="87" t="s">
        <v>280</v>
      </c>
      <c r="E236" s="88" t="s">
        <v>378</v>
      </c>
      <c r="F236" s="87" t="s">
        <v>62</v>
      </c>
      <c r="G236" s="194">
        <v>979.02</v>
      </c>
      <c r="H236" s="94"/>
    </row>
    <row r="237" spans="1:8" s="49" customFormat="1" ht="63">
      <c r="A237" s="93"/>
      <c r="B237" s="102" t="s">
        <v>375</v>
      </c>
      <c r="C237" s="87" t="s">
        <v>60</v>
      </c>
      <c r="D237" s="87" t="s">
        <v>280</v>
      </c>
      <c r="E237" s="88" t="s">
        <v>377</v>
      </c>
      <c r="F237" s="87"/>
      <c r="G237" s="194">
        <f>G238</f>
        <v>881.07708</v>
      </c>
      <c r="H237" s="94"/>
    </row>
    <row r="238" spans="1:8" s="49" customFormat="1" ht="21.75" customHeight="1">
      <c r="A238" s="93"/>
      <c r="B238" s="86" t="s">
        <v>61</v>
      </c>
      <c r="C238" s="87" t="s">
        <v>60</v>
      </c>
      <c r="D238" s="87" t="s">
        <v>280</v>
      </c>
      <c r="E238" s="88" t="s">
        <v>377</v>
      </c>
      <c r="F238" s="87" t="s">
        <v>62</v>
      </c>
      <c r="G238" s="194">
        <f>0.88108+880.196</f>
        <v>881.07708</v>
      </c>
      <c r="H238" s="94"/>
    </row>
    <row r="239" spans="1:8" s="49" customFormat="1" ht="31.5">
      <c r="A239" s="93"/>
      <c r="B239" s="86" t="s">
        <v>285</v>
      </c>
      <c r="C239" s="87" t="s">
        <v>273</v>
      </c>
      <c r="D239" s="87" t="s">
        <v>280</v>
      </c>
      <c r="E239" s="88" t="s">
        <v>282</v>
      </c>
      <c r="F239" s="87"/>
      <c r="G239" s="194">
        <f>G242+G240</f>
        <v>1730.1188900000002</v>
      </c>
      <c r="H239" s="94"/>
    </row>
    <row r="240" spans="1:8" s="49" customFormat="1" ht="47.25">
      <c r="A240" s="93"/>
      <c r="B240" s="102" t="s">
        <v>379</v>
      </c>
      <c r="C240" s="87" t="s">
        <v>60</v>
      </c>
      <c r="D240" s="87" t="s">
        <v>280</v>
      </c>
      <c r="E240" s="88" t="s">
        <v>381</v>
      </c>
      <c r="F240" s="87"/>
      <c r="G240" s="194">
        <f>G241</f>
        <v>1189.23</v>
      </c>
      <c r="H240" s="94"/>
    </row>
    <row r="241" spans="1:8" s="49" customFormat="1" ht="15.75">
      <c r="A241" s="93"/>
      <c r="B241" s="86" t="s">
        <v>18</v>
      </c>
      <c r="C241" s="87" t="s">
        <v>60</v>
      </c>
      <c r="D241" s="87" t="s">
        <v>280</v>
      </c>
      <c r="E241" s="88" t="s">
        <v>381</v>
      </c>
      <c r="F241" s="87" t="s">
        <v>19</v>
      </c>
      <c r="G241" s="194">
        <f>1189.23</f>
        <v>1189.23</v>
      </c>
      <c r="H241" s="94"/>
    </row>
    <row r="242" spans="1:8" s="49" customFormat="1" ht="63">
      <c r="A242" s="93"/>
      <c r="B242" s="102" t="s">
        <v>380</v>
      </c>
      <c r="C242" s="87" t="s">
        <v>60</v>
      </c>
      <c r="D242" s="87" t="s">
        <v>280</v>
      </c>
      <c r="E242" s="88" t="s">
        <v>382</v>
      </c>
      <c r="F242" s="87"/>
      <c r="G242" s="194">
        <f>G243</f>
        <v>540.8888900000001</v>
      </c>
      <c r="H242" s="94"/>
    </row>
    <row r="243" spans="1:8" s="49" customFormat="1" ht="15.75">
      <c r="A243" s="93"/>
      <c r="B243" s="86" t="s">
        <v>18</v>
      </c>
      <c r="C243" s="87" t="s">
        <v>60</v>
      </c>
      <c r="D243" s="87" t="s">
        <v>280</v>
      </c>
      <c r="E243" s="88" t="s">
        <v>382</v>
      </c>
      <c r="F243" s="87" t="s">
        <v>19</v>
      </c>
      <c r="G243" s="194">
        <f>54.08889+486.8</f>
        <v>540.8888900000001</v>
      </c>
      <c r="H243" s="101"/>
    </row>
    <row r="244" spans="1:8" s="48" customFormat="1" ht="15.75">
      <c r="A244" s="93"/>
      <c r="B244" s="86" t="s">
        <v>44</v>
      </c>
      <c r="C244" s="87" t="s">
        <v>60</v>
      </c>
      <c r="D244" s="87" t="s">
        <v>45</v>
      </c>
      <c r="E244" s="88"/>
      <c r="F244" s="87"/>
      <c r="G244" s="194">
        <f>G245</f>
        <v>43313</v>
      </c>
      <c r="H244" s="89"/>
    </row>
    <row r="245" spans="1:8" s="48" customFormat="1" ht="15.75">
      <c r="A245" s="93"/>
      <c r="B245" s="86" t="s">
        <v>46</v>
      </c>
      <c r="C245" s="87" t="s">
        <v>60</v>
      </c>
      <c r="D245" s="87" t="s">
        <v>47</v>
      </c>
      <c r="E245" s="88"/>
      <c r="F245" s="87"/>
      <c r="G245" s="194">
        <f>G246</f>
        <v>43313</v>
      </c>
      <c r="H245" s="89"/>
    </row>
    <row r="246" spans="1:8" s="48" customFormat="1" ht="15.75">
      <c r="A246" s="93"/>
      <c r="B246" s="86" t="s">
        <v>9</v>
      </c>
      <c r="C246" s="87" t="s">
        <v>60</v>
      </c>
      <c r="D246" s="87" t="s">
        <v>47</v>
      </c>
      <c r="E246" s="88" t="s">
        <v>10</v>
      </c>
      <c r="F246" s="87"/>
      <c r="G246" s="194">
        <f>G251+G254+G249+G247</f>
        <v>43313</v>
      </c>
      <c r="H246" s="89"/>
    </row>
    <row r="247" spans="1:8" s="48" customFormat="1" ht="31.5">
      <c r="A247" s="93"/>
      <c r="B247" s="86" t="s">
        <v>99</v>
      </c>
      <c r="C247" s="87" t="s">
        <v>60</v>
      </c>
      <c r="D247" s="87" t="s">
        <v>47</v>
      </c>
      <c r="E247" s="88" t="s">
        <v>100</v>
      </c>
      <c r="F247" s="87"/>
      <c r="G247" s="194">
        <f>G248</f>
        <v>165</v>
      </c>
      <c r="H247" s="89"/>
    </row>
    <row r="248" spans="1:8" s="48" customFormat="1" ht="15.75">
      <c r="A248" s="93"/>
      <c r="B248" s="86" t="s">
        <v>49</v>
      </c>
      <c r="C248" s="87" t="s">
        <v>60</v>
      </c>
      <c r="D248" s="87" t="s">
        <v>47</v>
      </c>
      <c r="E248" s="88" t="s">
        <v>100</v>
      </c>
      <c r="F248" s="87" t="s">
        <v>50</v>
      </c>
      <c r="G248" s="194">
        <v>165</v>
      </c>
      <c r="H248" s="89"/>
    </row>
    <row r="249" spans="1:8" s="48" customFormat="1" ht="31.5">
      <c r="A249" s="93"/>
      <c r="B249" s="90" t="s">
        <v>411</v>
      </c>
      <c r="C249" s="87" t="s">
        <v>60</v>
      </c>
      <c r="D249" s="87" t="s">
        <v>47</v>
      </c>
      <c r="E249" s="88" t="s">
        <v>101</v>
      </c>
      <c r="F249" s="87"/>
      <c r="G249" s="194">
        <f>G250</f>
        <v>800</v>
      </c>
      <c r="H249" s="89"/>
    </row>
    <row r="250" spans="1:8" s="48" customFormat="1" ht="15.75">
      <c r="A250" s="93"/>
      <c r="B250" s="90" t="s">
        <v>49</v>
      </c>
      <c r="C250" s="87" t="s">
        <v>60</v>
      </c>
      <c r="D250" s="87" t="s">
        <v>47</v>
      </c>
      <c r="E250" s="88" t="s">
        <v>101</v>
      </c>
      <c r="F250" s="87" t="s">
        <v>50</v>
      </c>
      <c r="G250" s="194">
        <v>800</v>
      </c>
      <c r="H250" s="89"/>
    </row>
    <row r="251" spans="1:8" s="48" customFormat="1" ht="47.25">
      <c r="A251" s="93"/>
      <c r="B251" s="102" t="s">
        <v>287</v>
      </c>
      <c r="C251" s="87" t="s">
        <v>60</v>
      </c>
      <c r="D251" s="87" t="s">
        <v>47</v>
      </c>
      <c r="E251" s="88" t="s">
        <v>286</v>
      </c>
      <c r="F251" s="87"/>
      <c r="G251" s="194">
        <f>G253+G252</f>
        <v>13576</v>
      </c>
      <c r="H251" s="89"/>
    </row>
    <row r="252" spans="1:8" s="48" customFormat="1" ht="47.25">
      <c r="A252" s="93"/>
      <c r="B252" s="86" t="s">
        <v>11</v>
      </c>
      <c r="C252" s="87" t="s">
        <v>60</v>
      </c>
      <c r="D252" s="87" t="s">
        <v>47</v>
      </c>
      <c r="E252" s="88" t="s">
        <v>286</v>
      </c>
      <c r="F252" s="87" t="s">
        <v>12</v>
      </c>
      <c r="G252" s="194">
        <f>304.14747+91.85253</f>
        <v>396</v>
      </c>
      <c r="H252" s="89"/>
    </row>
    <row r="253" spans="1:8" s="48" customFormat="1" ht="15.75">
      <c r="A253" s="93"/>
      <c r="B253" s="86" t="s">
        <v>20</v>
      </c>
      <c r="C253" s="87" t="s">
        <v>60</v>
      </c>
      <c r="D253" s="87" t="s">
        <v>47</v>
      </c>
      <c r="E253" s="88" t="s">
        <v>286</v>
      </c>
      <c r="F253" s="87" t="s">
        <v>21</v>
      </c>
      <c r="G253" s="194">
        <v>13180</v>
      </c>
      <c r="H253" s="89"/>
    </row>
    <row r="254" spans="1:8" s="48" customFormat="1" ht="31.5">
      <c r="A254" s="93"/>
      <c r="B254" s="86" t="s">
        <v>275</v>
      </c>
      <c r="C254" s="87" t="s">
        <v>60</v>
      </c>
      <c r="D254" s="87" t="s">
        <v>47</v>
      </c>
      <c r="E254" s="88" t="s">
        <v>274</v>
      </c>
      <c r="F254" s="87"/>
      <c r="G254" s="194">
        <f>G255+G256</f>
        <v>28772</v>
      </c>
      <c r="H254" s="89"/>
    </row>
    <row r="255" spans="1:8" s="48" customFormat="1" ht="15.75">
      <c r="A255" s="93"/>
      <c r="B255" s="86" t="s">
        <v>18</v>
      </c>
      <c r="C255" s="87" t="s">
        <v>60</v>
      </c>
      <c r="D255" s="87" t="s">
        <v>47</v>
      </c>
      <c r="E255" s="88" t="s">
        <v>274</v>
      </c>
      <c r="F255" s="87" t="s">
        <v>19</v>
      </c>
      <c r="G255" s="194">
        <f>242+58</f>
        <v>300</v>
      </c>
      <c r="H255" s="89"/>
    </row>
    <row r="256" spans="1:8" s="48" customFormat="1" ht="15.75">
      <c r="A256" s="93"/>
      <c r="B256" s="90" t="s">
        <v>49</v>
      </c>
      <c r="C256" s="87" t="s">
        <v>60</v>
      </c>
      <c r="D256" s="87" t="s">
        <v>47</v>
      </c>
      <c r="E256" s="88" t="s">
        <v>274</v>
      </c>
      <c r="F256" s="87" t="s">
        <v>50</v>
      </c>
      <c r="G256" s="194">
        <f>28839-367</f>
        <v>28472</v>
      </c>
      <c r="H256" s="89"/>
    </row>
    <row r="257" spans="1:8" s="50" customFormat="1" ht="15.75">
      <c r="A257" s="80">
        <v>6</v>
      </c>
      <c r="B257" s="118" t="s">
        <v>112</v>
      </c>
      <c r="C257" s="119" t="s">
        <v>113</v>
      </c>
      <c r="D257" s="119"/>
      <c r="E257" s="82"/>
      <c r="F257" s="119"/>
      <c r="G257" s="83">
        <f>G258+G279</f>
        <v>346742.38866999996</v>
      </c>
      <c r="H257" s="92"/>
    </row>
    <row r="258" spans="1:8" s="48" customFormat="1" ht="15.75">
      <c r="A258" s="93"/>
      <c r="B258" s="86" t="s">
        <v>7</v>
      </c>
      <c r="C258" s="87" t="s">
        <v>113</v>
      </c>
      <c r="D258" s="87" t="s">
        <v>8</v>
      </c>
      <c r="E258" s="88"/>
      <c r="F258" s="87"/>
      <c r="G258" s="194">
        <f>G259+G267</f>
        <v>23598.716239999998</v>
      </c>
      <c r="H258" s="89"/>
    </row>
    <row r="259" spans="1:8" s="48" customFormat="1" ht="31.5">
      <c r="A259" s="93"/>
      <c r="B259" s="86" t="s">
        <v>32</v>
      </c>
      <c r="C259" s="87" t="s">
        <v>113</v>
      </c>
      <c r="D259" s="87" t="s">
        <v>33</v>
      </c>
      <c r="E259" s="88" t="s">
        <v>15</v>
      </c>
      <c r="F259" s="87" t="s">
        <v>15</v>
      </c>
      <c r="G259" s="194">
        <f>G260</f>
        <v>22098.716239999998</v>
      </c>
      <c r="H259" s="89"/>
    </row>
    <row r="260" spans="1:8" s="48" customFormat="1" ht="15.75">
      <c r="A260" s="93"/>
      <c r="B260" s="86" t="s">
        <v>9</v>
      </c>
      <c r="C260" s="87" t="s">
        <v>113</v>
      </c>
      <c r="D260" s="87" t="s">
        <v>33</v>
      </c>
      <c r="E260" s="88" t="s">
        <v>10</v>
      </c>
      <c r="F260" s="87"/>
      <c r="G260" s="194">
        <f>G261</f>
        <v>22098.716239999998</v>
      </c>
      <c r="H260" s="109"/>
    </row>
    <row r="261" spans="1:8" s="58" customFormat="1" ht="31.5">
      <c r="A261" s="103"/>
      <c r="B261" s="86" t="s">
        <v>16</v>
      </c>
      <c r="C261" s="87" t="s">
        <v>113</v>
      </c>
      <c r="D261" s="87" t="s">
        <v>33</v>
      </c>
      <c r="E261" s="88" t="s">
        <v>17</v>
      </c>
      <c r="F261" s="87"/>
      <c r="G261" s="194">
        <f>G262+G266+G264</f>
        <v>22098.716239999998</v>
      </c>
      <c r="H261" s="172"/>
    </row>
    <row r="262" spans="1:8" s="56" customFormat="1" ht="47.25">
      <c r="A262" s="103"/>
      <c r="B262" s="86" t="s">
        <v>11</v>
      </c>
      <c r="C262" s="87" t="s">
        <v>113</v>
      </c>
      <c r="D262" s="87" t="s">
        <v>33</v>
      </c>
      <c r="E262" s="88" t="s">
        <v>17</v>
      </c>
      <c r="F262" s="87" t="s">
        <v>12</v>
      </c>
      <c r="G262" s="194">
        <f>19494.07244+90.8364-113.88085</f>
        <v>19471.02799</v>
      </c>
      <c r="H262" s="109"/>
    </row>
    <row r="263" spans="1:8" s="56" customFormat="1" ht="15.75">
      <c r="A263" s="103"/>
      <c r="B263" s="215" t="s">
        <v>357</v>
      </c>
      <c r="C263" s="87"/>
      <c r="D263" s="87"/>
      <c r="E263" s="88"/>
      <c r="F263" s="87"/>
      <c r="G263" s="195">
        <f>65.9052+5.02788+19.90332</f>
        <v>90.8364</v>
      </c>
      <c r="H263" s="109"/>
    </row>
    <row r="264" spans="1:8" s="57" customFormat="1" ht="15.75">
      <c r="A264" s="120"/>
      <c r="B264" s="86" t="s">
        <v>18</v>
      </c>
      <c r="C264" s="87" t="s">
        <v>113</v>
      </c>
      <c r="D264" s="87" t="s">
        <v>33</v>
      </c>
      <c r="E264" s="121" t="s">
        <v>17</v>
      </c>
      <c r="F264" s="87" t="s">
        <v>19</v>
      </c>
      <c r="G264" s="194">
        <f>871.05563+1.61964-100</f>
        <v>772.67527</v>
      </c>
      <c r="H264" s="173"/>
    </row>
    <row r="265" spans="1:8" s="57" customFormat="1" ht="15.75">
      <c r="A265" s="120"/>
      <c r="B265" s="215" t="s">
        <v>357</v>
      </c>
      <c r="C265" s="87"/>
      <c r="D265" s="87"/>
      <c r="E265" s="88"/>
      <c r="F265" s="87"/>
      <c r="G265" s="195">
        <v>1.61964</v>
      </c>
      <c r="H265" s="173"/>
    </row>
    <row r="266" spans="1:8" s="56" customFormat="1" ht="15.75">
      <c r="A266" s="103"/>
      <c r="B266" s="86" t="s">
        <v>20</v>
      </c>
      <c r="C266" s="87" t="s">
        <v>113</v>
      </c>
      <c r="D266" s="87" t="s">
        <v>33</v>
      </c>
      <c r="E266" s="88" t="s">
        <v>17</v>
      </c>
      <c r="F266" s="87" t="s">
        <v>21</v>
      </c>
      <c r="G266" s="194">
        <f>17.5+693.96722+769.56392+373.98184</f>
        <v>1855.01298</v>
      </c>
      <c r="H266" s="109"/>
    </row>
    <row r="267" spans="1:8" s="55" customFormat="1" ht="15.75">
      <c r="A267" s="120"/>
      <c r="B267" s="86" t="s">
        <v>40</v>
      </c>
      <c r="C267" s="87" t="s">
        <v>113</v>
      </c>
      <c r="D267" s="87" t="s">
        <v>41</v>
      </c>
      <c r="E267" s="121"/>
      <c r="F267" s="87"/>
      <c r="G267" s="194">
        <f>G268</f>
        <v>1500</v>
      </c>
      <c r="H267" s="91"/>
    </row>
    <row r="268" spans="1:8" s="57" customFormat="1" ht="31.5">
      <c r="A268" s="120"/>
      <c r="B268" s="86" t="s">
        <v>268</v>
      </c>
      <c r="C268" s="87" t="s">
        <v>113</v>
      </c>
      <c r="D268" s="87" t="s">
        <v>41</v>
      </c>
      <c r="E268" s="88" t="s">
        <v>114</v>
      </c>
      <c r="F268" s="87"/>
      <c r="G268" s="194">
        <f>G269+G271+G273+G277+G275</f>
        <v>1500</v>
      </c>
      <c r="H268" s="173"/>
    </row>
    <row r="269" spans="1:8" s="57" customFormat="1" ht="63">
      <c r="A269" s="120"/>
      <c r="B269" s="117" t="s">
        <v>115</v>
      </c>
      <c r="C269" s="87" t="s">
        <v>113</v>
      </c>
      <c r="D269" s="87" t="s">
        <v>41</v>
      </c>
      <c r="E269" s="88" t="s">
        <v>116</v>
      </c>
      <c r="F269" s="87"/>
      <c r="G269" s="194">
        <f>G270</f>
        <v>500</v>
      </c>
      <c r="H269" s="173"/>
    </row>
    <row r="270" spans="1:8" s="57" customFormat="1" ht="15.75">
      <c r="A270" s="100"/>
      <c r="B270" s="86" t="s">
        <v>18</v>
      </c>
      <c r="C270" s="87" t="s">
        <v>113</v>
      </c>
      <c r="D270" s="87" t="s">
        <v>41</v>
      </c>
      <c r="E270" s="88" t="s">
        <v>116</v>
      </c>
      <c r="F270" s="87" t="s">
        <v>19</v>
      </c>
      <c r="G270" s="194">
        <v>500</v>
      </c>
      <c r="H270" s="173"/>
    </row>
    <row r="271" spans="1:8" s="57" customFormat="1" ht="63">
      <c r="A271" s="120"/>
      <c r="B271" s="117" t="s">
        <v>117</v>
      </c>
      <c r="C271" s="87" t="s">
        <v>113</v>
      </c>
      <c r="D271" s="87" t="s">
        <v>41</v>
      </c>
      <c r="E271" s="88" t="s">
        <v>118</v>
      </c>
      <c r="F271" s="87"/>
      <c r="G271" s="194">
        <f>G272</f>
        <v>100</v>
      </c>
      <c r="H271" s="173"/>
    </row>
    <row r="272" spans="1:8" s="57" customFormat="1" ht="15.75">
      <c r="A272" s="93"/>
      <c r="B272" s="86" t="s">
        <v>18</v>
      </c>
      <c r="C272" s="87" t="s">
        <v>113</v>
      </c>
      <c r="D272" s="87" t="s">
        <v>41</v>
      </c>
      <c r="E272" s="88" t="s">
        <v>118</v>
      </c>
      <c r="F272" s="87" t="s">
        <v>19</v>
      </c>
      <c r="G272" s="194">
        <v>100</v>
      </c>
      <c r="H272" s="173"/>
    </row>
    <row r="273" spans="1:8" s="57" customFormat="1" ht="63">
      <c r="A273" s="93"/>
      <c r="B273" s="117" t="s">
        <v>119</v>
      </c>
      <c r="C273" s="87" t="s">
        <v>113</v>
      </c>
      <c r="D273" s="87" t="s">
        <v>41</v>
      </c>
      <c r="E273" s="88" t="s">
        <v>120</v>
      </c>
      <c r="F273" s="87"/>
      <c r="G273" s="194">
        <f>G274</f>
        <v>500</v>
      </c>
      <c r="H273" s="173"/>
    </row>
    <row r="274" spans="1:8" s="57" customFormat="1" ht="15.75">
      <c r="A274" s="93"/>
      <c r="B274" s="86" t="s">
        <v>18</v>
      </c>
      <c r="C274" s="87" t="s">
        <v>113</v>
      </c>
      <c r="D274" s="87" t="s">
        <v>41</v>
      </c>
      <c r="E274" s="88" t="s">
        <v>120</v>
      </c>
      <c r="F274" s="87" t="s">
        <v>19</v>
      </c>
      <c r="G274" s="194">
        <v>500</v>
      </c>
      <c r="H274" s="173"/>
    </row>
    <row r="275" spans="1:8" s="57" customFormat="1" ht="63">
      <c r="A275" s="93"/>
      <c r="B275" s="102" t="s">
        <v>383</v>
      </c>
      <c r="C275" s="87" t="s">
        <v>113</v>
      </c>
      <c r="D275" s="87" t="s">
        <v>41</v>
      </c>
      <c r="E275" s="88" t="s">
        <v>125</v>
      </c>
      <c r="F275" s="87"/>
      <c r="G275" s="194">
        <f>G276</f>
        <v>250</v>
      </c>
      <c r="H275" s="173"/>
    </row>
    <row r="276" spans="1:8" s="57" customFormat="1" ht="15.75">
      <c r="A276" s="93"/>
      <c r="B276" s="86" t="s">
        <v>18</v>
      </c>
      <c r="C276" s="87" t="s">
        <v>113</v>
      </c>
      <c r="D276" s="87" t="s">
        <v>41</v>
      </c>
      <c r="E276" s="88" t="s">
        <v>125</v>
      </c>
      <c r="F276" s="87" t="s">
        <v>19</v>
      </c>
      <c r="G276" s="194">
        <v>250</v>
      </c>
      <c r="H276" s="173"/>
    </row>
    <row r="277" spans="1:8" s="57" customFormat="1" ht="63">
      <c r="A277" s="93"/>
      <c r="B277" s="117" t="s">
        <v>300</v>
      </c>
      <c r="C277" s="87" t="s">
        <v>113</v>
      </c>
      <c r="D277" s="87" t="s">
        <v>41</v>
      </c>
      <c r="E277" s="88" t="s">
        <v>301</v>
      </c>
      <c r="F277" s="87"/>
      <c r="G277" s="194">
        <f>G278</f>
        <v>150</v>
      </c>
      <c r="H277" s="173"/>
    </row>
    <row r="278" spans="1:8" s="57" customFormat="1" ht="15.75">
      <c r="A278" s="93"/>
      <c r="B278" s="86" t="s">
        <v>18</v>
      </c>
      <c r="C278" s="87" t="s">
        <v>113</v>
      </c>
      <c r="D278" s="87" t="s">
        <v>41</v>
      </c>
      <c r="E278" s="88" t="s">
        <v>301</v>
      </c>
      <c r="F278" s="87" t="s">
        <v>19</v>
      </c>
      <c r="G278" s="194">
        <v>150</v>
      </c>
      <c r="H278" s="173"/>
    </row>
    <row r="279" spans="1:8" s="57" customFormat="1" ht="15.75">
      <c r="A279" s="93"/>
      <c r="B279" s="86" t="s">
        <v>69</v>
      </c>
      <c r="C279" s="87" t="s">
        <v>113</v>
      </c>
      <c r="D279" s="87" t="s">
        <v>70</v>
      </c>
      <c r="E279" s="88"/>
      <c r="F279" s="87"/>
      <c r="G279" s="194">
        <f>G280+G302+G296</f>
        <v>323143.67243</v>
      </c>
      <c r="H279" s="173"/>
    </row>
    <row r="280" spans="1:8" s="57" customFormat="1" ht="15.75">
      <c r="A280" s="93"/>
      <c r="B280" s="86" t="s">
        <v>71</v>
      </c>
      <c r="C280" s="87" t="s">
        <v>113</v>
      </c>
      <c r="D280" s="87" t="s">
        <v>72</v>
      </c>
      <c r="E280" s="88"/>
      <c r="F280" s="87"/>
      <c r="G280" s="194">
        <f>G281+G286</f>
        <v>67242.1248</v>
      </c>
      <c r="H280" s="173"/>
    </row>
    <row r="281" spans="1:8" s="57" customFormat="1" ht="31.5">
      <c r="A281" s="93"/>
      <c r="B281" s="86" t="s">
        <v>268</v>
      </c>
      <c r="C281" s="87" t="s">
        <v>113</v>
      </c>
      <c r="D281" s="87" t="s">
        <v>72</v>
      </c>
      <c r="E281" s="88" t="s">
        <v>114</v>
      </c>
      <c r="F281" s="87"/>
      <c r="G281" s="194">
        <f>G282</f>
        <v>6322.703569999999</v>
      </c>
      <c r="H281" s="173"/>
    </row>
    <row r="282" spans="1:8" s="57" customFormat="1" ht="63">
      <c r="A282" s="93"/>
      <c r="B282" s="117" t="s">
        <v>190</v>
      </c>
      <c r="C282" s="87" t="s">
        <v>113</v>
      </c>
      <c r="D282" s="87" t="s">
        <v>72</v>
      </c>
      <c r="E282" s="88" t="s">
        <v>125</v>
      </c>
      <c r="F282" s="87"/>
      <c r="G282" s="194">
        <f>G283+G285</f>
        <v>6322.703569999999</v>
      </c>
      <c r="H282" s="173"/>
    </row>
    <row r="283" spans="1:8" s="57" customFormat="1" ht="15.75">
      <c r="A283" s="93"/>
      <c r="B283" s="86" t="s">
        <v>18</v>
      </c>
      <c r="C283" s="87" t="s">
        <v>113</v>
      </c>
      <c r="D283" s="87" t="s">
        <v>72</v>
      </c>
      <c r="E283" s="88" t="s">
        <v>125</v>
      </c>
      <c r="F283" s="87" t="s">
        <v>19</v>
      </c>
      <c r="G283" s="194">
        <f>4952.21372+857.4922+92+409.99703</f>
        <v>6311.702949999999</v>
      </c>
      <c r="H283" s="173"/>
    </row>
    <row r="284" spans="1:8" s="57" customFormat="1" ht="15.75">
      <c r="A284" s="93"/>
      <c r="B284" s="215" t="s">
        <v>367</v>
      </c>
      <c r="C284" s="87"/>
      <c r="D284" s="87"/>
      <c r="E284" s="88"/>
      <c r="F284" s="87"/>
      <c r="G284" s="195">
        <v>1342</v>
      </c>
      <c r="H284" s="173"/>
    </row>
    <row r="285" spans="1:8" s="57" customFormat="1" ht="15.75">
      <c r="A285" s="93"/>
      <c r="B285" s="86" t="s">
        <v>20</v>
      </c>
      <c r="C285" s="87" t="s">
        <v>113</v>
      </c>
      <c r="D285" s="87" t="s">
        <v>72</v>
      </c>
      <c r="E285" s="88" t="s">
        <v>125</v>
      </c>
      <c r="F285" s="87" t="s">
        <v>21</v>
      </c>
      <c r="G285" s="194">
        <v>11.00062</v>
      </c>
      <c r="H285" s="173"/>
    </row>
    <row r="286" spans="1:8" s="57" customFormat="1" ht="31.5">
      <c r="A286" s="93"/>
      <c r="B286" s="102" t="s">
        <v>191</v>
      </c>
      <c r="C286" s="87" t="s">
        <v>113</v>
      </c>
      <c r="D286" s="87" t="s">
        <v>72</v>
      </c>
      <c r="E286" s="88" t="s">
        <v>121</v>
      </c>
      <c r="F286" s="87"/>
      <c r="G286" s="194">
        <f>G287</f>
        <v>60919.42123</v>
      </c>
      <c r="H286" s="173"/>
    </row>
    <row r="287" spans="1:8" s="57" customFormat="1" ht="31.5">
      <c r="A287" s="93"/>
      <c r="B287" s="102" t="s">
        <v>192</v>
      </c>
      <c r="C287" s="87" t="s">
        <v>113</v>
      </c>
      <c r="D287" s="87" t="s">
        <v>72</v>
      </c>
      <c r="E287" s="88" t="s">
        <v>193</v>
      </c>
      <c r="F287" s="87"/>
      <c r="G287" s="194">
        <f>G288+G294+G291</f>
        <v>60919.42123</v>
      </c>
      <c r="H287" s="173"/>
    </row>
    <row r="288" spans="1:8" s="57" customFormat="1" ht="63">
      <c r="A288" s="93"/>
      <c r="B288" s="117" t="s">
        <v>358</v>
      </c>
      <c r="C288" s="87" t="s">
        <v>113</v>
      </c>
      <c r="D288" s="87" t="s">
        <v>72</v>
      </c>
      <c r="E288" s="88" t="s">
        <v>359</v>
      </c>
      <c r="F288" s="87"/>
      <c r="G288" s="194">
        <f>G290</f>
        <v>51924.68163</v>
      </c>
      <c r="H288" s="173"/>
    </row>
    <row r="289" spans="1:8" s="57" customFormat="1" ht="15.75">
      <c r="A289" s="93"/>
      <c r="B289" s="86" t="s">
        <v>360</v>
      </c>
      <c r="C289" s="87" t="s">
        <v>113</v>
      </c>
      <c r="D289" s="87" t="s">
        <v>72</v>
      </c>
      <c r="E289" s="88" t="s">
        <v>359</v>
      </c>
      <c r="F289" s="87" t="s">
        <v>361</v>
      </c>
      <c r="G289" s="194">
        <f>G290</f>
        <v>51924.68163</v>
      </c>
      <c r="H289" s="173"/>
    </row>
    <row r="290" spans="1:8" s="57" customFormat="1" ht="15.75">
      <c r="A290" s="93"/>
      <c r="B290" s="214" t="s">
        <v>384</v>
      </c>
      <c r="C290" s="87"/>
      <c r="D290" s="87"/>
      <c r="E290" s="88"/>
      <c r="F290" s="87"/>
      <c r="G290" s="197">
        <v>51924.68163</v>
      </c>
      <c r="H290" s="173"/>
    </row>
    <row r="291" spans="1:8" s="57" customFormat="1" ht="63">
      <c r="A291" s="93"/>
      <c r="B291" s="117" t="s">
        <v>358</v>
      </c>
      <c r="C291" s="87" t="s">
        <v>113</v>
      </c>
      <c r="D291" s="87" t="s">
        <v>72</v>
      </c>
      <c r="E291" s="88" t="s">
        <v>385</v>
      </c>
      <c r="F291" s="87"/>
      <c r="G291" s="194">
        <f>G292</f>
        <v>8911.3396</v>
      </c>
      <c r="H291" s="173"/>
    </row>
    <row r="292" spans="1:8" s="57" customFormat="1" ht="15.75">
      <c r="A292" s="93"/>
      <c r="B292" s="86" t="s">
        <v>360</v>
      </c>
      <c r="C292" s="87" t="s">
        <v>113</v>
      </c>
      <c r="D292" s="87" t="s">
        <v>72</v>
      </c>
      <c r="E292" s="88" t="s">
        <v>385</v>
      </c>
      <c r="F292" s="87" t="s">
        <v>361</v>
      </c>
      <c r="G292" s="194">
        <f>8911.3396</f>
        <v>8911.3396</v>
      </c>
      <c r="H292" s="173"/>
    </row>
    <row r="293" spans="1:8" s="57" customFormat="1" ht="15.75">
      <c r="A293" s="93"/>
      <c r="B293" s="159" t="s">
        <v>213</v>
      </c>
      <c r="C293" s="87"/>
      <c r="D293" s="87"/>
      <c r="E293" s="88"/>
      <c r="F293" s="87"/>
      <c r="G293" s="197">
        <f>8911.3396</f>
        <v>8911.3396</v>
      </c>
      <c r="H293" s="173"/>
    </row>
    <row r="294" spans="1:8" s="57" customFormat="1" ht="63">
      <c r="A294" s="93"/>
      <c r="B294" s="117" t="s">
        <v>364</v>
      </c>
      <c r="C294" s="87" t="s">
        <v>113</v>
      </c>
      <c r="D294" s="87" t="s">
        <v>72</v>
      </c>
      <c r="E294" s="88" t="s">
        <v>365</v>
      </c>
      <c r="F294" s="87"/>
      <c r="G294" s="194">
        <f>G295</f>
        <v>83.4</v>
      </c>
      <c r="H294" s="173"/>
    </row>
    <row r="295" spans="1:8" s="57" customFormat="1" ht="15.75">
      <c r="A295" s="93"/>
      <c r="B295" s="86" t="s">
        <v>360</v>
      </c>
      <c r="C295" s="87" t="s">
        <v>113</v>
      </c>
      <c r="D295" s="87" t="s">
        <v>72</v>
      </c>
      <c r="E295" s="88" t="s">
        <v>365</v>
      </c>
      <c r="F295" s="87" t="s">
        <v>361</v>
      </c>
      <c r="G295" s="194">
        <v>83.4</v>
      </c>
      <c r="H295" s="173"/>
    </row>
    <row r="296" spans="1:8" s="57" customFormat="1" ht="15.75">
      <c r="A296" s="93"/>
      <c r="B296" s="86" t="s">
        <v>76</v>
      </c>
      <c r="C296" s="87" t="s">
        <v>113</v>
      </c>
      <c r="D296" s="87" t="s">
        <v>77</v>
      </c>
      <c r="E296" s="88"/>
      <c r="F296" s="87"/>
      <c r="G296" s="194">
        <f>G297</f>
        <v>252091.1444</v>
      </c>
      <c r="H296" s="173"/>
    </row>
    <row r="297" spans="1:8" s="57" customFormat="1" ht="31.5">
      <c r="A297" s="93"/>
      <c r="B297" s="86" t="s">
        <v>247</v>
      </c>
      <c r="C297" s="87" t="s">
        <v>113</v>
      </c>
      <c r="D297" s="87" t="s">
        <v>77</v>
      </c>
      <c r="E297" s="88" t="s">
        <v>79</v>
      </c>
      <c r="F297" s="87"/>
      <c r="G297" s="194">
        <f>G298</f>
        <v>252091.1444</v>
      </c>
      <c r="H297" s="173"/>
    </row>
    <row r="298" spans="1:8" s="57" customFormat="1" ht="31.5">
      <c r="A298" s="93"/>
      <c r="B298" s="112" t="s">
        <v>229</v>
      </c>
      <c r="C298" s="87" t="s">
        <v>113</v>
      </c>
      <c r="D298" s="87" t="s">
        <v>77</v>
      </c>
      <c r="E298" s="88" t="s">
        <v>80</v>
      </c>
      <c r="F298" s="87"/>
      <c r="G298" s="194">
        <f>G299</f>
        <v>252091.1444</v>
      </c>
      <c r="H298" s="173"/>
    </row>
    <row r="299" spans="1:8" s="57" customFormat="1" ht="47.25">
      <c r="A299" s="93"/>
      <c r="B299" s="102" t="s">
        <v>386</v>
      </c>
      <c r="C299" s="87" t="s">
        <v>113</v>
      </c>
      <c r="D299" s="87" t="s">
        <v>77</v>
      </c>
      <c r="E299" s="88" t="s">
        <v>387</v>
      </c>
      <c r="F299" s="87"/>
      <c r="G299" s="194">
        <f>G300</f>
        <v>252091.1444</v>
      </c>
      <c r="H299" s="173"/>
    </row>
    <row r="300" spans="1:8" s="57" customFormat="1" ht="15.75">
      <c r="A300" s="93"/>
      <c r="B300" s="86" t="s">
        <v>360</v>
      </c>
      <c r="C300" s="87" t="s">
        <v>113</v>
      </c>
      <c r="D300" s="87" t="s">
        <v>77</v>
      </c>
      <c r="E300" s="88" t="s">
        <v>387</v>
      </c>
      <c r="F300" s="87" t="s">
        <v>361</v>
      </c>
      <c r="G300" s="194">
        <f>G301</f>
        <v>252091.1444</v>
      </c>
      <c r="H300" s="173"/>
    </row>
    <row r="301" spans="1:8" s="57" customFormat="1" ht="15.75">
      <c r="A301" s="93"/>
      <c r="B301" s="159" t="s">
        <v>254</v>
      </c>
      <c r="C301" s="87"/>
      <c r="D301" s="87"/>
      <c r="E301" s="88"/>
      <c r="F301" s="87"/>
      <c r="G301" s="195">
        <v>252091.1444</v>
      </c>
      <c r="H301" s="173"/>
    </row>
    <row r="302" spans="1:8" s="57" customFormat="1" ht="15.75">
      <c r="A302" s="93"/>
      <c r="B302" s="86" t="s">
        <v>96</v>
      </c>
      <c r="C302" s="87" t="s">
        <v>113</v>
      </c>
      <c r="D302" s="87" t="s">
        <v>97</v>
      </c>
      <c r="E302" s="88"/>
      <c r="F302" s="87"/>
      <c r="G302" s="194">
        <f>G303</f>
        <v>3810.40323</v>
      </c>
      <c r="H302" s="173"/>
    </row>
    <row r="303" spans="1:8" s="57" customFormat="1" ht="15.75">
      <c r="A303" s="93"/>
      <c r="B303" s="86" t="s">
        <v>9</v>
      </c>
      <c r="C303" s="87" t="s">
        <v>113</v>
      </c>
      <c r="D303" s="87" t="s">
        <v>97</v>
      </c>
      <c r="E303" s="88" t="s">
        <v>10</v>
      </c>
      <c r="F303" s="87"/>
      <c r="G303" s="194">
        <f>G304</f>
        <v>3810.40323</v>
      </c>
      <c r="H303" s="173"/>
    </row>
    <row r="304" spans="1:8" s="57" customFormat="1" ht="15.75">
      <c r="A304" s="93"/>
      <c r="B304" s="86" t="s">
        <v>362</v>
      </c>
      <c r="C304" s="87" t="s">
        <v>113</v>
      </c>
      <c r="D304" s="87" t="s">
        <v>97</v>
      </c>
      <c r="E304" s="88" t="s">
        <v>363</v>
      </c>
      <c r="F304" s="87"/>
      <c r="G304" s="194">
        <f>G305</f>
        <v>3810.40323</v>
      </c>
      <c r="H304" s="173"/>
    </row>
    <row r="305" spans="1:8" s="57" customFormat="1" ht="15.75">
      <c r="A305" s="93"/>
      <c r="B305" s="86" t="s">
        <v>18</v>
      </c>
      <c r="C305" s="87" t="s">
        <v>113</v>
      </c>
      <c r="D305" s="87" t="s">
        <v>97</v>
      </c>
      <c r="E305" s="88" t="s">
        <v>363</v>
      </c>
      <c r="F305" s="87" t="s">
        <v>19</v>
      </c>
      <c r="G305" s="194">
        <f>152.52438+1817.80753+1840.07132</f>
        <v>3810.40323</v>
      </c>
      <c r="H305" s="173"/>
    </row>
    <row r="306" spans="1:8" s="50" customFormat="1" ht="15.75">
      <c r="A306" s="80">
        <v>7</v>
      </c>
      <c r="B306" s="81" t="s">
        <v>122</v>
      </c>
      <c r="C306" s="119" t="s">
        <v>123</v>
      </c>
      <c r="D306" s="119"/>
      <c r="E306" s="82"/>
      <c r="F306" s="119"/>
      <c r="G306" s="83">
        <f>G307+G344</f>
        <v>28947.59115</v>
      </c>
      <c r="H306" s="175"/>
    </row>
    <row r="307" spans="1:8" s="48" customFormat="1" ht="15.75">
      <c r="A307" s="93"/>
      <c r="B307" s="86" t="s">
        <v>7</v>
      </c>
      <c r="C307" s="87" t="s">
        <v>123</v>
      </c>
      <c r="D307" s="87" t="s">
        <v>8</v>
      </c>
      <c r="E307" s="88"/>
      <c r="F307" s="87"/>
      <c r="G307" s="194">
        <f>G308+G316</f>
        <v>25837.59115</v>
      </c>
      <c r="H307" s="109"/>
    </row>
    <row r="308" spans="1:8" s="48" customFormat="1" ht="31.5">
      <c r="A308" s="93"/>
      <c r="B308" s="86" t="s">
        <v>32</v>
      </c>
      <c r="C308" s="87" t="s">
        <v>123</v>
      </c>
      <c r="D308" s="87" t="s">
        <v>33</v>
      </c>
      <c r="E308" s="88" t="s">
        <v>15</v>
      </c>
      <c r="F308" s="87" t="s">
        <v>15</v>
      </c>
      <c r="G308" s="194">
        <f>G309</f>
        <v>13151.13904</v>
      </c>
      <c r="H308" s="109"/>
    </row>
    <row r="309" spans="1:8" s="48" customFormat="1" ht="15.75">
      <c r="A309" s="93"/>
      <c r="B309" s="86" t="s">
        <v>9</v>
      </c>
      <c r="C309" s="87" t="s">
        <v>123</v>
      </c>
      <c r="D309" s="87" t="s">
        <v>33</v>
      </c>
      <c r="E309" s="88" t="s">
        <v>10</v>
      </c>
      <c r="F309" s="87"/>
      <c r="G309" s="194">
        <f>G310</f>
        <v>13151.13904</v>
      </c>
      <c r="H309" s="109"/>
    </row>
    <row r="310" spans="1:8" s="48" customFormat="1" ht="31.5">
      <c r="A310" s="93"/>
      <c r="B310" s="86" t="s">
        <v>16</v>
      </c>
      <c r="C310" s="87" t="s">
        <v>123</v>
      </c>
      <c r="D310" s="87" t="s">
        <v>33</v>
      </c>
      <c r="E310" s="88" t="s">
        <v>17</v>
      </c>
      <c r="F310" s="87"/>
      <c r="G310" s="194">
        <f>G311+G313+G315</f>
        <v>13151.13904</v>
      </c>
      <c r="H310" s="109"/>
    </row>
    <row r="311" spans="1:8" s="48" customFormat="1" ht="47.25">
      <c r="A311" s="93"/>
      <c r="B311" s="86" t="s">
        <v>11</v>
      </c>
      <c r="C311" s="87" t="s">
        <v>123</v>
      </c>
      <c r="D311" s="87" t="s">
        <v>33</v>
      </c>
      <c r="E311" s="88" t="s">
        <v>17</v>
      </c>
      <c r="F311" s="87" t="s">
        <v>12</v>
      </c>
      <c r="G311" s="194">
        <f>16140.89475-2216.1068-250-654.16391-618.4</f>
        <v>12402.224040000001</v>
      </c>
      <c r="H311" s="109"/>
    </row>
    <row r="312" spans="1:8" s="48" customFormat="1" ht="15.75">
      <c r="A312" s="93"/>
      <c r="B312" s="213" t="s">
        <v>350</v>
      </c>
      <c r="C312" s="87"/>
      <c r="D312" s="87"/>
      <c r="E312" s="88"/>
      <c r="F312" s="87"/>
      <c r="G312" s="195">
        <f>102.83+31.055</f>
        <v>133.885</v>
      </c>
      <c r="H312" s="109"/>
    </row>
    <row r="313" spans="1:8" s="54" customFormat="1" ht="15.75">
      <c r="A313" s="122"/>
      <c r="B313" s="102" t="s">
        <v>18</v>
      </c>
      <c r="C313" s="87" t="s">
        <v>123</v>
      </c>
      <c r="D313" s="87" t="s">
        <v>33</v>
      </c>
      <c r="E313" s="88" t="s">
        <v>17</v>
      </c>
      <c r="F313" s="87" t="s">
        <v>19</v>
      </c>
      <c r="G313" s="194">
        <f>2492.4-2466.285+54.4</f>
        <v>80.51500000000024</v>
      </c>
      <c r="H313" s="174"/>
    </row>
    <row r="314" spans="1:8" s="54" customFormat="1" ht="15.75">
      <c r="A314" s="122"/>
      <c r="B314" s="213" t="s">
        <v>350</v>
      </c>
      <c r="C314" s="87"/>
      <c r="D314" s="87"/>
      <c r="E314" s="88"/>
      <c r="F314" s="87"/>
      <c r="G314" s="195">
        <v>16.115</v>
      </c>
      <c r="H314" s="174"/>
    </row>
    <row r="315" spans="1:8" s="54" customFormat="1" ht="15.75">
      <c r="A315" s="122"/>
      <c r="B315" s="90" t="s">
        <v>49</v>
      </c>
      <c r="C315" s="87" t="s">
        <v>123</v>
      </c>
      <c r="D315" s="87" t="s">
        <v>33</v>
      </c>
      <c r="E315" s="88" t="s">
        <v>17</v>
      </c>
      <c r="F315" s="87" t="s">
        <v>50</v>
      </c>
      <c r="G315" s="194">
        <f>50+618.4</f>
        <v>668.4</v>
      </c>
      <c r="H315" s="174"/>
    </row>
    <row r="316" spans="1:8" s="48" customFormat="1" ht="15.75">
      <c r="A316" s="93"/>
      <c r="B316" s="86" t="s">
        <v>40</v>
      </c>
      <c r="C316" s="87" t="s">
        <v>123</v>
      </c>
      <c r="D316" s="87" t="s">
        <v>41</v>
      </c>
      <c r="E316" s="88"/>
      <c r="F316" s="87"/>
      <c r="G316" s="194">
        <f>G317+G333+G324+G340</f>
        <v>12686.45211</v>
      </c>
      <c r="H316" s="109"/>
    </row>
    <row r="317" spans="1:8" s="59" customFormat="1" ht="31.5">
      <c r="A317" s="120"/>
      <c r="B317" s="86" t="s">
        <v>268</v>
      </c>
      <c r="C317" s="87" t="s">
        <v>123</v>
      </c>
      <c r="D317" s="87" t="s">
        <v>41</v>
      </c>
      <c r="E317" s="88" t="s">
        <v>114</v>
      </c>
      <c r="F317" s="87"/>
      <c r="G317" s="194">
        <f>G318+G320+G322</f>
        <v>2300</v>
      </c>
      <c r="H317" s="176"/>
    </row>
    <row r="318" spans="1:8" s="57" customFormat="1" ht="63">
      <c r="A318" s="93"/>
      <c r="B318" s="102" t="s">
        <v>124</v>
      </c>
      <c r="C318" s="87" t="s">
        <v>123</v>
      </c>
      <c r="D318" s="87" t="s">
        <v>41</v>
      </c>
      <c r="E318" s="88" t="s">
        <v>127</v>
      </c>
      <c r="F318" s="87"/>
      <c r="G318" s="194">
        <f>G319</f>
        <v>1500</v>
      </c>
      <c r="H318" s="173"/>
    </row>
    <row r="319" spans="1:8" s="57" customFormat="1" ht="15.75">
      <c r="A319" s="93"/>
      <c r="B319" s="86" t="s">
        <v>18</v>
      </c>
      <c r="C319" s="87" t="s">
        <v>123</v>
      </c>
      <c r="D319" s="87" t="s">
        <v>41</v>
      </c>
      <c r="E319" s="88" t="s">
        <v>127</v>
      </c>
      <c r="F319" s="87" t="s">
        <v>19</v>
      </c>
      <c r="G319" s="194">
        <v>1500</v>
      </c>
      <c r="H319" s="173"/>
    </row>
    <row r="320" spans="1:8" s="57" customFormat="1" ht="63">
      <c r="A320" s="93"/>
      <c r="B320" s="102" t="s">
        <v>126</v>
      </c>
      <c r="C320" s="87" t="s">
        <v>123</v>
      </c>
      <c r="D320" s="87" t="s">
        <v>41</v>
      </c>
      <c r="E320" s="88" t="s">
        <v>195</v>
      </c>
      <c r="F320" s="87"/>
      <c r="G320" s="194">
        <f>G321</f>
        <v>500</v>
      </c>
      <c r="H320" s="173"/>
    </row>
    <row r="321" spans="1:8" s="57" customFormat="1" ht="15.75">
      <c r="A321" s="93"/>
      <c r="B321" s="86" t="s">
        <v>18</v>
      </c>
      <c r="C321" s="87" t="s">
        <v>123</v>
      </c>
      <c r="D321" s="87" t="s">
        <v>41</v>
      </c>
      <c r="E321" s="88" t="s">
        <v>195</v>
      </c>
      <c r="F321" s="87" t="s">
        <v>19</v>
      </c>
      <c r="G321" s="194">
        <v>500</v>
      </c>
      <c r="H321" s="173"/>
    </row>
    <row r="322" spans="1:8" s="57" customFormat="1" ht="63">
      <c r="A322" s="93"/>
      <c r="B322" s="102" t="s">
        <v>341</v>
      </c>
      <c r="C322" s="87" t="s">
        <v>123</v>
      </c>
      <c r="D322" s="87" t="s">
        <v>41</v>
      </c>
      <c r="E322" s="88" t="s">
        <v>265</v>
      </c>
      <c r="F322" s="87"/>
      <c r="G322" s="194">
        <v>300</v>
      </c>
      <c r="H322" s="173"/>
    </row>
    <row r="323" spans="1:8" s="57" customFormat="1" ht="15.75">
      <c r="A323" s="93"/>
      <c r="B323" s="86" t="s">
        <v>18</v>
      </c>
      <c r="C323" s="87" t="s">
        <v>123</v>
      </c>
      <c r="D323" s="87" t="s">
        <v>41</v>
      </c>
      <c r="E323" s="88" t="s">
        <v>265</v>
      </c>
      <c r="F323" s="87" t="s">
        <v>19</v>
      </c>
      <c r="G323" s="194">
        <f>300</f>
        <v>300</v>
      </c>
      <c r="H323" s="173"/>
    </row>
    <row r="324" spans="1:8" s="57" customFormat="1" ht="31.5">
      <c r="A324" s="93"/>
      <c r="B324" s="86" t="s">
        <v>326</v>
      </c>
      <c r="C324" s="87" t="s">
        <v>123</v>
      </c>
      <c r="D324" s="87" t="s">
        <v>41</v>
      </c>
      <c r="E324" s="88" t="s">
        <v>327</v>
      </c>
      <c r="F324" s="87"/>
      <c r="G324" s="194">
        <f>G327+G331+G325+G329</f>
        <v>1264.2964</v>
      </c>
      <c r="H324" s="173"/>
    </row>
    <row r="325" spans="1:8" s="57" customFormat="1" ht="79.5" customHeight="1">
      <c r="A325" s="93"/>
      <c r="B325" s="102" t="s">
        <v>351</v>
      </c>
      <c r="C325" s="87" t="s">
        <v>123</v>
      </c>
      <c r="D325" s="87" t="s">
        <v>41</v>
      </c>
      <c r="E325" s="88" t="s">
        <v>352</v>
      </c>
      <c r="F325" s="87"/>
      <c r="G325" s="194">
        <f>G326</f>
        <v>59.48398</v>
      </c>
      <c r="H325" s="173"/>
    </row>
    <row r="326" spans="1:8" s="57" customFormat="1" ht="15.75">
      <c r="A326" s="93"/>
      <c r="B326" s="86" t="s">
        <v>18</v>
      </c>
      <c r="C326" s="87" t="s">
        <v>123</v>
      </c>
      <c r="D326" s="87" t="s">
        <v>41</v>
      </c>
      <c r="E326" s="88" t="s">
        <v>352</v>
      </c>
      <c r="F326" s="87" t="s">
        <v>19</v>
      </c>
      <c r="G326" s="194">
        <v>59.48398</v>
      </c>
      <c r="H326" s="173"/>
    </row>
    <row r="327" spans="1:8" s="57" customFormat="1" ht="63">
      <c r="A327" s="93"/>
      <c r="B327" s="117" t="s">
        <v>328</v>
      </c>
      <c r="C327" s="87" t="s">
        <v>123</v>
      </c>
      <c r="D327" s="87" t="s">
        <v>41</v>
      </c>
      <c r="E327" s="88" t="s">
        <v>329</v>
      </c>
      <c r="F327" s="87"/>
      <c r="G327" s="194">
        <f>G328</f>
        <v>38.51602</v>
      </c>
      <c r="H327" s="173"/>
    </row>
    <row r="328" spans="1:8" s="57" customFormat="1" ht="15.75">
      <c r="A328" s="93"/>
      <c r="B328" s="86" t="s">
        <v>18</v>
      </c>
      <c r="C328" s="87" t="s">
        <v>123</v>
      </c>
      <c r="D328" s="87" t="s">
        <v>41</v>
      </c>
      <c r="E328" s="88" t="s">
        <v>329</v>
      </c>
      <c r="F328" s="87" t="s">
        <v>19</v>
      </c>
      <c r="G328" s="194">
        <f>98-59.48398</f>
        <v>38.51602</v>
      </c>
      <c r="H328" s="173"/>
    </row>
    <row r="329" spans="1:8" s="57" customFormat="1" ht="78.75">
      <c r="A329" s="93"/>
      <c r="B329" s="102" t="s">
        <v>389</v>
      </c>
      <c r="C329" s="87" t="s">
        <v>123</v>
      </c>
      <c r="D329" s="87" t="s">
        <v>41</v>
      </c>
      <c r="E329" s="88" t="s">
        <v>388</v>
      </c>
      <c r="F329" s="87"/>
      <c r="G329" s="194">
        <f>G330</f>
        <v>966.2964</v>
      </c>
      <c r="H329" s="173"/>
    </row>
    <row r="330" spans="1:8" s="57" customFormat="1" ht="15.75">
      <c r="A330" s="93"/>
      <c r="B330" s="86" t="s">
        <v>18</v>
      </c>
      <c r="C330" s="87" t="s">
        <v>123</v>
      </c>
      <c r="D330" s="87" t="s">
        <v>41</v>
      </c>
      <c r="E330" s="88" t="s">
        <v>388</v>
      </c>
      <c r="F330" s="87" t="s">
        <v>19</v>
      </c>
      <c r="G330" s="194">
        <f>966.2964</f>
        <v>966.2964</v>
      </c>
      <c r="H330" s="173"/>
    </row>
    <row r="331" spans="1:8" s="57" customFormat="1" ht="78.75">
      <c r="A331" s="93"/>
      <c r="B331" s="117" t="s">
        <v>331</v>
      </c>
      <c r="C331" s="87" t="s">
        <v>123</v>
      </c>
      <c r="D331" s="87" t="s">
        <v>41</v>
      </c>
      <c r="E331" s="88" t="s">
        <v>330</v>
      </c>
      <c r="F331" s="87"/>
      <c r="G331" s="194">
        <f>G332</f>
        <v>200</v>
      </c>
      <c r="H331" s="173"/>
    </row>
    <row r="332" spans="1:8" s="57" customFormat="1" ht="15.75">
      <c r="A332" s="93"/>
      <c r="B332" s="86" t="s">
        <v>18</v>
      </c>
      <c r="C332" s="87" t="s">
        <v>123</v>
      </c>
      <c r="D332" s="87" t="s">
        <v>41</v>
      </c>
      <c r="E332" s="88" t="s">
        <v>330</v>
      </c>
      <c r="F332" s="87" t="s">
        <v>19</v>
      </c>
      <c r="G332" s="194">
        <v>200</v>
      </c>
      <c r="H332" s="173"/>
    </row>
    <row r="333" spans="1:8" s="51" customFormat="1" ht="31.5">
      <c r="A333" s="103"/>
      <c r="B333" s="112" t="s">
        <v>191</v>
      </c>
      <c r="C333" s="87" t="s">
        <v>123</v>
      </c>
      <c r="D333" s="87" t="s">
        <v>41</v>
      </c>
      <c r="E333" s="88" t="s">
        <v>121</v>
      </c>
      <c r="F333" s="87"/>
      <c r="G333" s="194">
        <f>G334+G337</f>
        <v>3690</v>
      </c>
      <c r="H333" s="177"/>
    </row>
    <row r="334" spans="1:8" s="51" customFormat="1" ht="15.75">
      <c r="A334" s="103"/>
      <c r="B334" s="112" t="s">
        <v>196</v>
      </c>
      <c r="C334" s="87" t="s">
        <v>123</v>
      </c>
      <c r="D334" s="87" t="s">
        <v>41</v>
      </c>
      <c r="E334" s="88" t="s">
        <v>128</v>
      </c>
      <c r="F334" s="87"/>
      <c r="G334" s="194">
        <f>G335</f>
        <v>3190</v>
      </c>
      <c r="H334" s="177"/>
    </row>
    <row r="335" spans="1:8" s="49" customFormat="1" ht="47.25">
      <c r="A335" s="103"/>
      <c r="B335" s="112" t="s">
        <v>340</v>
      </c>
      <c r="C335" s="87" t="s">
        <v>123</v>
      </c>
      <c r="D335" s="87" t="s">
        <v>41</v>
      </c>
      <c r="E335" s="88" t="s">
        <v>339</v>
      </c>
      <c r="F335" s="87"/>
      <c r="G335" s="194">
        <f>G336</f>
        <v>3190</v>
      </c>
      <c r="H335" s="107"/>
    </row>
    <row r="336" spans="1:8" s="49" customFormat="1" ht="15.75">
      <c r="A336" s="103"/>
      <c r="B336" s="86" t="s">
        <v>18</v>
      </c>
      <c r="C336" s="87" t="s">
        <v>123</v>
      </c>
      <c r="D336" s="87" t="s">
        <v>41</v>
      </c>
      <c r="E336" s="88" t="s">
        <v>339</v>
      </c>
      <c r="F336" s="87" t="s">
        <v>19</v>
      </c>
      <c r="G336" s="194">
        <f>3500-310</f>
        <v>3190</v>
      </c>
      <c r="H336" s="183"/>
    </row>
    <row r="337" spans="1:8" s="51" customFormat="1" ht="31.5">
      <c r="A337" s="103"/>
      <c r="B337" s="112" t="s">
        <v>242</v>
      </c>
      <c r="C337" s="87" t="s">
        <v>123</v>
      </c>
      <c r="D337" s="87" t="s">
        <v>41</v>
      </c>
      <c r="E337" s="88" t="s">
        <v>129</v>
      </c>
      <c r="F337" s="87"/>
      <c r="G337" s="194">
        <f>G338</f>
        <v>500</v>
      </c>
      <c r="H337" s="177"/>
    </row>
    <row r="338" spans="1:8" s="49" customFormat="1" ht="63">
      <c r="A338" s="103"/>
      <c r="B338" s="112" t="s">
        <v>243</v>
      </c>
      <c r="C338" s="87" t="s">
        <v>123</v>
      </c>
      <c r="D338" s="87" t="s">
        <v>41</v>
      </c>
      <c r="E338" s="88" t="s">
        <v>244</v>
      </c>
      <c r="F338" s="87"/>
      <c r="G338" s="194">
        <f>G339</f>
        <v>500</v>
      </c>
      <c r="H338" s="107"/>
    </row>
    <row r="339" spans="1:8" s="49" customFormat="1" ht="15.75">
      <c r="A339" s="103"/>
      <c r="B339" s="86" t="s">
        <v>18</v>
      </c>
      <c r="C339" s="87" t="s">
        <v>123</v>
      </c>
      <c r="D339" s="87" t="s">
        <v>41</v>
      </c>
      <c r="E339" s="88" t="s">
        <v>244</v>
      </c>
      <c r="F339" s="87" t="s">
        <v>19</v>
      </c>
      <c r="G339" s="194">
        <v>500</v>
      </c>
      <c r="H339" s="108"/>
    </row>
    <row r="340" spans="1:8" s="49" customFormat="1" ht="15.75">
      <c r="A340" s="103"/>
      <c r="B340" s="124" t="s">
        <v>9</v>
      </c>
      <c r="C340" s="125" t="s">
        <v>123</v>
      </c>
      <c r="D340" s="125" t="s">
        <v>41</v>
      </c>
      <c r="E340" s="126" t="s">
        <v>10</v>
      </c>
      <c r="F340" s="125"/>
      <c r="G340" s="194">
        <f>G341</f>
        <v>5432.15571</v>
      </c>
      <c r="H340" s="108"/>
    </row>
    <row r="341" spans="1:8" s="49" customFormat="1" ht="31.5">
      <c r="A341" s="103"/>
      <c r="B341" s="86" t="s">
        <v>353</v>
      </c>
      <c r="C341" s="87" t="s">
        <v>123</v>
      </c>
      <c r="D341" s="87" t="s">
        <v>41</v>
      </c>
      <c r="E341" s="88" t="s">
        <v>354</v>
      </c>
      <c r="F341" s="87"/>
      <c r="G341" s="194">
        <f>G342+G343</f>
        <v>5432.15571</v>
      </c>
      <c r="H341" s="108"/>
    </row>
    <row r="342" spans="1:8" s="49" customFormat="1" ht="47.25">
      <c r="A342" s="103"/>
      <c r="B342" s="86" t="s">
        <v>11</v>
      </c>
      <c r="C342" s="87" t="s">
        <v>123</v>
      </c>
      <c r="D342" s="87" t="s">
        <v>41</v>
      </c>
      <c r="E342" s="88" t="s">
        <v>354</v>
      </c>
      <c r="F342" s="87" t="s">
        <v>12</v>
      </c>
      <c r="G342" s="194">
        <f>2268.9368+250+685.21891</f>
        <v>3204.15571</v>
      </c>
      <c r="H342" s="108"/>
    </row>
    <row r="343" spans="1:8" s="49" customFormat="1" ht="15.75">
      <c r="A343" s="103"/>
      <c r="B343" s="86" t="s">
        <v>18</v>
      </c>
      <c r="C343" s="87" t="s">
        <v>123</v>
      </c>
      <c r="D343" s="87" t="s">
        <v>41</v>
      </c>
      <c r="E343" s="88" t="s">
        <v>354</v>
      </c>
      <c r="F343" s="87" t="s">
        <v>19</v>
      </c>
      <c r="G343" s="194">
        <f>2482.4-200-54.4</f>
        <v>2228</v>
      </c>
      <c r="H343" s="108"/>
    </row>
    <row r="344" spans="1:8" s="49" customFormat="1" ht="15.75">
      <c r="A344" s="103"/>
      <c r="B344" s="86" t="s">
        <v>69</v>
      </c>
      <c r="C344" s="87" t="s">
        <v>123</v>
      </c>
      <c r="D344" s="87" t="s">
        <v>70</v>
      </c>
      <c r="E344" s="88"/>
      <c r="F344" s="87"/>
      <c r="G344" s="194">
        <f>G345</f>
        <v>3110</v>
      </c>
      <c r="H344" s="108"/>
    </row>
    <row r="345" spans="1:8" s="49" customFormat="1" ht="15.75">
      <c r="A345" s="103"/>
      <c r="B345" s="86" t="s">
        <v>83</v>
      </c>
      <c r="C345" s="87" t="s">
        <v>123</v>
      </c>
      <c r="D345" s="87" t="s">
        <v>84</v>
      </c>
      <c r="E345" s="88"/>
      <c r="F345" s="87"/>
      <c r="G345" s="194">
        <f>G346</f>
        <v>3110</v>
      </c>
      <c r="H345" s="108"/>
    </row>
    <row r="346" spans="1:8" s="49" customFormat="1" ht="31.5">
      <c r="A346" s="103"/>
      <c r="B346" s="86" t="s">
        <v>197</v>
      </c>
      <c r="C346" s="87" t="s">
        <v>123</v>
      </c>
      <c r="D346" s="87" t="s">
        <v>84</v>
      </c>
      <c r="E346" s="88" t="s">
        <v>67</v>
      </c>
      <c r="F346" s="87"/>
      <c r="G346" s="194">
        <f>G347</f>
        <v>3110</v>
      </c>
      <c r="H346" s="108"/>
    </row>
    <row r="347" spans="1:8" s="49" customFormat="1" ht="15.75">
      <c r="A347" s="103"/>
      <c r="B347" s="86" t="s">
        <v>85</v>
      </c>
      <c r="C347" s="87" t="s">
        <v>123</v>
      </c>
      <c r="D347" s="87" t="s">
        <v>84</v>
      </c>
      <c r="E347" s="88" t="s">
        <v>86</v>
      </c>
      <c r="F347" s="87"/>
      <c r="G347" s="194">
        <f>G348</f>
        <v>3110</v>
      </c>
      <c r="H347" s="108"/>
    </row>
    <row r="348" spans="1:8" s="49" customFormat="1" ht="78.75">
      <c r="A348" s="103"/>
      <c r="B348" s="102" t="s">
        <v>345</v>
      </c>
      <c r="C348" s="87" t="s">
        <v>123</v>
      </c>
      <c r="D348" s="87" t="s">
        <v>84</v>
      </c>
      <c r="E348" s="88" t="s">
        <v>344</v>
      </c>
      <c r="F348" s="87"/>
      <c r="G348" s="194">
        <f>G349</f>
        <v>3110</v>
      </c>
      <c r="H348" s="108"/>
    </row>
    <row r="349" spans="1:8" s="49" customFormat="1" ht="15.75">
      <c r="A349" s="103"/>
      <c r="B349" s="86" t="s">
        <v>18</v>
      </c>
      <c r="C349" s="87" t="s">
        <v>123</v>
      </c>
      <c r="D349" s="87" t="s">
        <v>84</v>
      </c>
      <c r="E349" s="88" t="s">
        <v>344</v>
      </c>
      <c r="F349" s="87" t="s">
        <v>19</v>
      </c>
      <c r="G349" s="194">
        <f>2800+310</f>
        <v>3110</v>
      </c>
      <c r="H349" s="108"/>
    </row>
    <row r="350" spans="1:8" s="49" customFormat="1" ht="15.75">
      <c r="A350" s="103"/>
      <c r="B350" s="215" t="s">
        <v>367</v>
      </c>
      <c r="C350" s="87"/>
      <c r="D350" s="87"/>
      <c r="E350" s="88"/>
      <c r="F350" s="87"/>
      <c r="G350" s="195">
        <v>3000</v>
      </c>
      <c r="H350" s="108"/>
    </row>
    <row r="351" spans="1:8" s="50" customFormat="1" ht="31.5">
      <c r="A351" s="80">
        <v>8</v>
      </c>
      <c r="B351" s="81" t="s">
        <v>131</v>
      </c>
      <c r="C351" s="119" t="s">
        <v>132</v>
      </c>
      <c r="D351" s="119"/>
      <c r="E351" s="82"/>
      <c r="F351" s="119"/>
      <c r="G351" s="83">
        <f>G367+G375+G394+G404+G352+G359</f>
        <v>102248.85930000001</v>
      </c>
      <c r="H351" s="92"/>
    </row>
    <row r="352" spans="1:8" s="50" customFormat="1" ht="15.75">
      <c r="A352" s="179"/>
      <c r="B352" s="86" t="s">
        <v>7</v>
      </c>
      <c r="C352" s="87" t="s">
        <v>132</v>
      </c>
      <c r="D352" s="87" t="s">
        <v>8</v>
      </c>
      <c r="E352" s="88"/>
      <c r="F352" s="87"/>
      <c r="G352" s="194">
        <f>G353</f>
        <v>12092.97555</v>
      </c>
      <c r="H352" s="92"/>
    </row>
    <row r="353" spans="1:8" s="50" customFormat="1" ht="31.5">
      <c r="A353" s="179"/>
      <c r="B353" s="86" t="s">
        <v>32</v>
      </c>
      <c r="C353" s="87" t="s">
        <v>132</v>
      </c>
      <c r="D353" s="87" t="s">
        <v>33</v>
      </c>
      <c r="E353" s="88" t="s">
        <v>15</v>
      </c>
      <c r="F353" s="87" t="s">
        <v>15</v>
      </c>
      <c r="G353" s="194">
        <f>G354</f>
        <v>12092.97555</v>
      </c>
      <c r="H353" s="92"/>
    </row>
    <row r="354" spans="1:8" s="50" customFormat="1" ht="15.75">
      <c r="A354" s="179"/>
      <c r="B354" s="86" t="s">
        <v>9</v>
      </c>
      <c r="C354" s="87" t="s">
        <v>132</v>
      </c>
      <c r="D354" s="87" t="s">
        <v>33</v>
      </c>
      <c r="E354" s="88" t="s">
        <v>10</v>
      </c>
      <c r="F354" s="87"/>
      <c r="G354" s="194">
        <f>G355</f>
        <v>12092.97555</v>
      </c>
      <c r="H354" s="92"/>
    </row>
    <row r="355" spans="1:8" s="50" customFormat="1" ht="31.5">
      <c r="A355" s="179"/>
      <c r="B355" s="86" t="s">
        <v>16</v>
      </c>
      <c r="C355" s="87" t="s">
        <v>132</v>
      </c>
      <c r="D355" s="87" t="s">
        <v>33</v>
      </c>
      <c r="E355" s="88" t="s">
        <v>17</v>
      </c>
      <c r="F355" s="87"/>
      <c r="G355" s="194">
        <f>G356+G358+G357</f>
        <v>12092.97555</v>
      </c>
      <c r="H355" s="92"/>
    </row>
    <row r="356" spans="1:8" s="50" customFormat="1" ht="47.25">
      <c r="A356" s="179"/>
      <c r="B356" s="86" t="s">
        <v>11</v>
      </c>
      <c r="C356" s="87" t="s">
        <v>132</v>
      </c>
      <c r="D356" s="87" t="s">
        <v>33</v>
      </c>
      <c r="E356" s="88" t="s">
        <v>17</v>
      </c>
      <c r="F356" s="87" t="s">
        <v>12</v>
      </c>
      <c r="G356" s="194">
        <f>11715.41348+121.0924+36.56991</f>
        <v>11873.075789999999</v>
      </c>
      <c r="H356" s="92"/>
    </row>
    <row r="357" spans="1:8" s="50" customFormat="1" ht="15.75">
      <c r="A357" s="179"/>
      <c r="B357" s="86" t="s">
        <v>325</v>
      </c>
      <c r="C357" s="87" t="s">
        <v>132</v>
      </c>
      <c r="D357" s="87" t="s">
        <v>33</v>
      </c>
      <c r="E357" s="88" t="s">
        <v>17</v>
      </c>
      <c r="F357" s="87" t="s">
        <v>19</v>
      </c>
      <c r="G357" s="194">
        <f>342.89976-130</f>
        <v>212.89976000000001</v>
      </c>
      <c r="H357" s="92"/>
    </row>
    <row r="358" spans="1:8" s="50" customFormat="1" ht="15.75">
      <c r="A358" s="179"/>
      <c r="B358" s="124" t="s">
        <v>20</v>
      </c>
      <c r="C358" s="87" t="s">
        <v>132</v>
      </c>
      <c r="D358" s="87" t="s">
        <v>33</v>
      </c>
      <c r="E358" s="88" t="s">
        <v>17</v>
      </c>
      <c r="F358" s="87" t="s">
        <v>21</v>
      </c>
      <c r="G358" s="194">
        <f>2+5</f>
        <v>7</v>
      </c>
      <c r="H358" s="92"/>
    </row>
    <row r="359" spans="1:8" s="50" customFormat="1" ht="15.75">
      <c r="A359" s="179"/>
      <c r="B359" s="86" t="s">
        <v>69</v>
      </c>
      <c r="C359" s="87" t="s">
        <v>132</v>
      </c>
      <c r="D359" s="87" t="s">
        <v>70</v>
      </c>
      <c r="E359" s="88"/>
      <c r="F359" s="87"/>
      <c r="G359" s="194">
        <f>G360</f>
        <v>9444.5544</v>
      </c>
      <c r="H359" s="92"/>
    </row>
    <row r="360" spans="1:8" s="50" customFormat="1" ht="15.75">
      <c r="A360" s="179"/>
      <c r="B360" s="86" t="s">
        <v>83</v>
      </c>
      <c r="C360" s="87" t="s">
        <v>132</v>
      </c>
      <c r="D360" s="87" t="s">
        <v>84</v>
      </c>
      <c r="E360" s="88"/>
      <c r="F360" s="87"/>
      <c r="G360" s="194">
        <f>G361</f>
        <v>9444.5544</v>
      </c>
      <c r="H360" s="92"/>
    </row>
    <row r="361" spans="1:8" s="50" customFormat="1" ht="31.5">
      <c r="A361" s="179"/>
      <c r="B361" s="112" t="s">
        <v>248</v>
      </c>
      <c r="C361" s="87" t="s">
        <v>132</v>
      </c>
      <c r="D361" s="87" t="s">
        <v>84</v>
      </c>
      <c r="E361" s="88" t="s">
        <v>228</v>
      </c>
      <c r="F361" s="217"/>
      <c r="G361" s="194">
        <f>G362+G364</f>
        <v>9444.5544</v>
      </c>
      <c r="H361" s="92"/>
    </row>
    <row r="362" spans="1:8" s="50" customFormat="1" ht="47.25">
      <c r="A362" s="179"/>
      <c r="B362" s="112" t="s">
        <v>342</v>
      </c>
      <c r="C362" s="87" t="s">
        <v>132</v>
      </c>
      <c r="D362" s="87" t="s">
        <v>84</v>
      </c>
      <c r="E362" s="88" t="s">
        <v>279</v>
      </c>
      <c r="F362" s="217"/>
      <c r="G362" s="194">
        <f>G363</f>
        <v>8500</v>
      </c>
      <c r="H362" s="92"/>
    </row>
    <row r="363" spans="1:8" s="50" customFormat="1" ht="15.75">
      <c r="A363" s="179"/>
      <c r="B363" s="112" t="s">
        <v>18</v>
      </c>
      <c r="C363" s="87" t="s">
        <v>132</v>
      </c>
      <c r="D363" s="87" t="s">
        <v>84</v>
      </c>
      <c r="E363" s="88" t="s">
        <v>279</v>
      </c>
      <c r="F363" s="217" t="s">
        <v>19</v>
      </c>
      <c r="G363" s="194">
        <f>8500</f>
        <v>8500</v>
      </c>
      <c r="H363" s="92"/>
    </row>
    <row r="364" spans="1:8" s="50" customFormat="1" ht="47.25">
      <c r="A364" s="179"/>
      <c r="B364" s="112" t="s">
        <v>343</v>
      </c>
      <c r="C364" s="87" t="s">
        <v>132</v>
      </c>
      <c r="D364" s="87" t="s">
        <v>84</v>
      </c>
      <c r="E364" s="88" t="s">
        <v>309</v>
      </c>
      <c r="F364" s="217"/>
      <c r="G364" s="194">
        <f>G365</f>
        <v>944.5544</v>
      </c>
      <c r="H364" s="92"/>
    </row>
    <row r="365" spans="1:8" s="50" customFormat="1" ht="15.75">
      <c r="A365" s="179"/>
      <c r="B365" s="112" t="s">
        <v>18</v>
      </c>
      <c r="C365" s="87" t="s">
        <v>132</v>
      </c>
      <c r="D365" s="87" t="s">
        <v>84</v>
      </c>
      <c r="E365" s="88" t="s">
        <v>309</v>
      </c>
      <c r="F365" s="217" t="s">
        <v>19</v>
      </c>
      <c r="G365" s="194">
        <f>944.5544</f>
        <v>944.5544</v>
      </c>
      <c r="H365" s="92"/>
    </row>
    <row r="366" spans="1:8" s="50" customFormat="1" ht="15.75">
      <c r="A366" s="179"/>
      <c r="B366" s="215" t="s">
        <v>367</v>
      </c>
      <c r="C366" s="87"/>
      <c r="D366" s="87"/>
      <c r="E366" s="88"/>
      <c r="F366" s="87"/>
      <c r="G366" s="195">
        <v>700</v>
      </c>
      <c r="H366" s="92"/>
    </row>
    <row r="367" spans="1:8" s="61" customFormat="1" ht="15.75">
      <c r="A367" s="128"/>
      <c r="B367" s="124" t="s">
        <v>133</v>
      </c>
      <c r="C367" s="125" t="s">
        <v>132</v>
      </c>
      <c r="D367" s="125" t="s">
        <v>134</v>
      </c>
      <c r="E367" s="126"/>
      <c r="F367" s="125"/>
      <c r="G367" s="194">
        <f>G368</f>
        <v>220</v>
      </c>
      <c r="H367" s="127"/>
    </row>
    <row r="368" spans="1:8" s="61" customFormat="1" ht="15.75">
      <c r="A368" s="128"/>
      <c r="B368" s="124" t="s">
        <v>258</v>
      </c>
      <c r="C368" s="125" t="s">
        <v>132</v>
      </c>
      <c r="D368" s="125" t="s">
        <v>135</v>
      </c>
      <c r="E368" s="126"/>
      <c r="F368" s="125"/>
      <c r="G368" s="194">
        <f>G369</f>
        <v>220</v>
      </c>
      <c r="H368" s="127"/>
    </row>
    <row r="369" spans="1:8" s="61" customFormat="1" ht="31.5">
      <c r="A369" s="128"/>
      <c r="B369" s="124" t="s">
        <v>198</v>
      </c>
      <c r="C369" s="125" t="s">
        <v>132</v>
      </c>
      <c r="D369" s="125" t="s">
        <v>135</v>
      </c>
      <c r="E369" s="126" t="s">
        <v>136</v>
      </c>
      <c r="F369" s="125"/>
      <c r="G369" s="194">
        <f>G370</f>
        <v>220</v>
      </c>
      <c r="H369" s="127"/>
    </row>
    <row r="370" spans="1:8" s="61" customFormat="1" ht="15.75">
      <c r="A370" s="128"/>
      <c r="B370" s="124" t="s">
        <v>202</v>
      </c>
      <c r="C370" s="125" t="s">
        <v>132</v>
      </c>
      <c r="D370" s="125" t="s">
        <v>135</v>
      </c>
      <c r="E370" s="126" t="s">
        <v>201</v>
      </c>
      <c r="F370" s="125"/>
      <c r="G370" s="194">
        <f>G371+G373</f>
        <v>220</v>
      </c>
      <c r="H370" s="127"/>
    </row>
    <row r="371" spans="1:8" s="61" customFormat="1" ht="63">
      <c r="A371" s="128"/>
      <c r="B371" s="130" t="s">
        <v>137</v>
      </c>
      <c r="C371" s="125" t="s">
        <v>132</v>
      </c>
      <c r="D371" s="125" t="s">
        <v>135</v>
      </c>
      <c r="E371" s="126" t="s">
        <v>203</v>
      </c>
      <c r="F371" s="125"/>
      <c r="G371" s="194">
        <f>G372</f>
        <v>160</v>
      </c>
      <c r="H371" s="127"/>
    </row>
    <row r="372" spans="1:8" s="62" customFormat="1" ht="15.75">
      <c r="A372" s="128"/>
      <c r="B372" s="124" t="s">
        <v>18</v>
      </c>
      <c r="C372" s="125" t="s">
        <v>132</v>
      </c>
      <c r="D372" s="125" t="s">
        <v>135</v>
      </c>
      <c r="E372" s="126" t="s">
        <v>203</v>
      </c>
      <c r="F372" s="125" t="s">
        <v>19</v>
      </c>
      <c r="G372" s="194">
        <f>60+100</f>
        <v>160</v>
      </c>
      <c r="H372" s="131"/>
    </row>
    <row r="373" spans="1:8" s="61" customFormat="1" ht="47.25">
      <c r="A373" s="128"/>
      <c r="B373" s="130" t="s">
        <v>138</v>
      </c>
      <c r="C373" s="125" t="s">
        <v>132</v>
      </c>
      <c r="D373" s="125" t="s">
        <v>135</v>
      </c>
      <c r="E373" s="126" t="s">
        <v>204</v>
      </c>
      <c r="F373" s="125"/>
      <c r="G373" s="194">
        <f>G374</f>
        <v>60</v>
      </c>
      <c r="H373" s="127"/>
    </row>
    <row r="374" spans="1:8" s="62" customFormat="1" ht="15.75">
      <c r="A374" s="128"/>
      <c r="B374" s="124" t="s">
        <v>18</v>
      </c>
      <c r="C374" s="125" t="s">
        <v>132</v>
      </c>
      <c r="D374" s="125" t="s">
        <v>135</v>
      </c>
      <c r="E374" s="126" t="s">
        <v>204</v>
      </c>
      <c r="F374" s="125" t="s">
        <v>19</v>
      </c>
      <c r="G374" s="194">
        <v>60</v>
      </c>
      <c r="H374" s="131"/>
    </row>
    <row r="375" spans="1:8" s="61" customFormat="1" ht="15.75">
      <c r="A375" s="123" t="s">
        <v>139</v>
      </c>
      <c r="B375" s="132" t="s">
        <v>140</v>
      </c>
      <c r="C375" s="125" t="s">
        <v>132</v>
      </c>
      <c r="D375" s="125" t="s">
        <v>141</v>
      </c>
      <c r="E375" s="126"/>
      <c r="F375" s="125"/>
      <c r="G375" s="194">
        <f>G376</f>
        <v>34510.52675</v>
      </c>
      <c r="H375" s="133"/>
    </row>
    <row r="376" spans="1:8" s="61" customFormat="1" ht="15.75">
      <c r="A376" s="123"/>
      <c r="B376" s="124" t="s">
        <v>142</v>
      </c>
      <c r="C376" s="125" t="s">
        <v>132</v>
      </c>
      <c r="D376" s="125" t="s">
        <v>143</v>
      </c>
      <c r="E376" s="126"/>
      <c r="F376" s="125"/>
      <c r="G376" s="194">
        <f>G389+G377</f>
        <v>34510.52675</v>
      </c>
      <c r="H376" s="133"/>
    </row>
    <row r="377" spans="1:8" s="61" customFormat="1" ht="15.75">
      <c r="A377" s="123"/>
      <c r="B377" s="124" t="s">
        <v>207</v>
      </c>
      <c r="C377" s="125" t="s">
        <v>132</v>
      </c>
      <c r="D377" s="125" t="s">
        <v>143</v>
      </c>
      <c r="E377" s="126" t="s">
        <v>144</v>
      </c>
      <c r="F377" s="125"/>
      <c r="G377" s="194">
        <f>G378+G381</f>
        <v>724.95156</v>
      </c>
      <c r="H377" s="133"/>
    </row>
    <row r="378" spans="1:8" s="61" customFormat="1" ht="15.75">
      <c r="A378" s="123"/>
      <c r="B378" s="124" t="s">
        <v>208</v>
      </c>
      <c r="C378" s="125" t="s">
        <v>132</v>
      </c>
      <c r="D378" s="125" t="s">
        <v>143</v>
      </c>
      <c r="E378" s="126" t="s">
        <v>209</v>
      </c>
      <c r="F378" s="125"/>
      <c r="G378" s="194">
        <f>G379</f>
        <v>492</v>
      </c>
      <c r="H378" s="133"/>
    </row>
    <row r="379" spans="1:8" s="61" customFormat="1" ht="94.5">
      <c r="A379" s="123"/>
      <c r="B379" s="129" t="s">
        <v>298</v>
      </c>
      <c r="C379" s="125" t="s">
        <v>132</v>
      </c>
      <c r="D379" s="125" t="s">
        <v>143</v>
      </c>
      <c r="E379" s="126" t="s">
        <v>210</v>
      </c>
      <c r="F379" s="125"/>
      <c r="G379" s="194">
        <f>G380</f>
        <v>492</v>
      </c>
      <c r="H379" s="133"/>
    </row>
    <row r="380" spans="1:8" s="61" customFormat="1" ht="15.75">
      <c r="A380" s="123"/>
      <c r="B380" s="124" t="s">
        <v>18</v>
      </c>
      <c r="C380" s="125" t="s">
        <v>132</v>
      </c>
      <c r="D380" s="125" t="s">
        <v>143</v>
      </c>
      <c r="E380" s="126" t="s">
        <v>210</v>
      </c>
      <c r="F380" s="125" t="s">
        <v>19</v>
      </c>
      <c r="G380" s="194">
        <v>492</v>
      </c>
      <c r="H380" s="133"/>
    </row>
    <row r="381" spans="1:8" s="61" customFormat="1" ht="15.75">
      <c r="A381" s="123"/>
      <c r="B381" s="130" t="s">
        <v>393</v>
      </c>
      <c r="C381" s="125" t="s">
        <v>132</v>
      </c>
      <c r="D381" s="125" t="s">
        <v>143</v>
      </c>
      <c r="E381" s="126" t="s">
        <v>290</v>
      </c>
      <c r="F381" s="125"/>
      <c r="G381" s="194">
        <f>G384+G382</f>
        <v>232.95156</v>
      </c>
      <c r="H381" s="133"/>
    </row>
    <row r="382" spans="1:8" s="61" customFormat="1" ht="63">
      <c r="A382" s="123"/>
      <c r="B382" s="129" t="s">
        <v>292</v>
      </c>
      <c r="C382" s="87" t="s">
        <v>132</v>
      </c>
      <c r="D382" s="87" t="s">
        <v>143</v>
      </c>
      <c r="E382" s="88" t="s">
        <v>291</v>
      </c>
      <c r="F382" s="87"/>
      <c r="G382" s="194">
        <f>G383</f>
        <v>100</v>
      </c>
      <c r="H382" s="133"/>
    </row>
    <row r="383" spans="1:8" s="61" customFormat="1" ht="15.75">
      <c r="A383" s="123"/>
      <c r="B383" s="124" t="s">
        <v>61</v>
      </c>
      <c r="C383" s="87" t="s">
        <v>132</v>
      </c>
      <c r="D383" s="87" t="s">
        <v>143</v>
      </c>
      <c r="E383" s="88" t="s">
        <v>291</v>
      </c>
      <c r="F383" s="87" t="s">
        <v>62</v>
      </c>
      <c r="G383" s="194">
        <v>100</v>
      </c>
      <c r="H383" s="133"/>
    </row>
    <row r="384" spans="1:8" s="61" customFormat="1" ht="47.25">
      <c r="A384" s="123"/>
      <c r="B384" s="130" t="s">
        <v>391</v>
      </c>
      <c r="C384" s="125" t="s">
        <v>132</v>
      </c>
      <c r="D384" s="125" t="s">
        <v>143</v>
      </c>
      <c r="E384" s="126" t="s">
        <v>392</v>
      </c>
      <c r="F384" s="125"/>
      <c r="G384" s="194">
        <f>G386+G387+G388</f>
        <v>132.95156</v>
      </c>
      <c r="H384" s="133"/>
    </row>
    <row r="385" spans="1:8" s="61" customFormat="1" ht="15.75">
      <c r="A385" s="123"/>
      <c r="B385" s="124" t="s">
        <v>61</v>
      </c>
      <c r="C385" s="125" t="s">
        <v>132</v>
      </c>
      <c r="D385" s="125" t="s">
        <v>143</v>
      </c>
      <c r="E385" s="126" t="s">
        <v>392</v>
      </c>
      <c r="F385" s="125" t="s">
        <v>62</v>
      </c>
      <c r="G385" s="194">
        <f>G386+G387+G388</f>
        <v>132.95156</v>
      </c>
      <c r="H385" s="133"/>
    </row>
    <row r="386" spans="1:8" s="61" customFormat="1" ht="15.75">
      <c r="A386" s="123"/>
      <c r="B386" s="159" t="s">
        <v>254</v>
      </c>
      <c r="C386" s="125"/>
      <c r="D386" s="125"/>
      <c r="E386" s="126"/>
      <c r="F386" s="125"/>
      <c r="G386" s="195">
        <v>94.72799</v>
      </c>
      <c r="H386" s="133"/>
    </row>
    <row r="387" spans="1:8" s="61" customFormat="1" ht="15.75">
      <c r="A387" s="123"/>
      <c r="B387" s="159" t="s">
        <v>213</v>
      </c>
      <c r="C387" s="125"/>
      <c r="D387" s="125"/>
      <c r="E387" s="126"/>
      <c r="F387" s="125"/>
      <c r="G387" s="195">
        <v>4.98568</v>
      </c>
      <c r="H387" s="133"/>
    </row>
    <row r="388" spans="1:8" s="61" customFormat="1" ht="15.75">
      <c r="A388" s="123"/>
      <c r="B388" s="159" t="s">
        <v>212</v>
      </c>
      <c r="C388" s="125"/>
      <c r="D388" s="125"/>
      <c r="E388" s="126"/>
      <c r="F388" s="125"/>
      <c r="G388" s="195">
        <v>33.23789</v>
      </c>
      <c r="H388" s="133"/>
    </row>
    <row r="389" spans="1:8" s="61" customFormat="1" ht="15.75">
      <c r="A389" s="123"/>
      <c r="B389" s="124" t="s">
        <v>9</v>
      </c>
      <c r="C389" s="125" t="s">
        <v>132</v>
      </c>
      <c r="D389" s="125" t="s">
        <v>143</v>
      </c>
      <c r="E389" s="126" t="s">
        <v>10</v>
      </c>
      <c r="F389" s="125"/>
      <c r="G389" s="194">
        <f>G390</f>
        <v>33785.575189999996</v>
      </c>
      <c r="H389" s="133"/>
    </row>
    <row r="390" spans="1:8" s="63" customFormat="1" ht="31.5">
      <c r="A390" s="134"/>
      <c r="B390" s="124" t="s">
        <v>205</v>
      </c>
      <c r="C390" s="125" t="s">
        <v>132</v>
      </c>
      <c r="D390" s="125" t="s">
        <v>143</v>
      </c>
      <c r="E390" s="126" t="s">
        <v>206</v>
      </c>
      <c r="F390" s="135"/>
      <c r="G390" s="194">
        <f>G391</f>
        <v>33785.575189999996</v>
      </c>
      <c r="H390" s="218"/>
    </row>
    <row r="391" spans="1:8" s="64" customFormat="1" ht="15.75">
      <c r="A391" s="136"/>
      <c r="B391" s="124" t="s">
        <v>61</v>
      </c>
      <c r="C391" s="125" t="s">
        <v>132</v>
      </c>
      <c r="D391" s="125" t="s">
        <v>143</v>
      </c>
      <c r="E391" s="126" t="s">
        <v>206</v>
      </c>
      <c r="F391" s="125" t="s">
        <v>62</v>
      </c>
      <c r="G391" s="194">
        <f>36973.56535-3607.99016+420</f>
        <v>33785.575189999996</v>
      </c>
      <c r="H391" s="180"/>
    </row>
    <row r="392" spans="1:8" s="64" customFormat="1" ht="15.75">
      <c r="A392" s="136"/>
      <c r="B392" s="188" t="s">
        <v>317</v>
      </c>
      <c r="C392" s="125"/>
      <c r="D392" s="125"/>
      <c r="E392" s="126"/>
      <c r="F392" s="125"/>
      <c r="G392" s="195">
        <v>1200</v>
      </c>
      <c r="H392" s="180"/>
    </row>
    <row r="393" spans="1:8" s="64" customFormat="1" ht="31.5">
      <c r="A393" s="136"/>
      <c r="B393" s="188" t="s">
        <v>369</v>
      </c>
      <c r="C393" s="125"/>
      <c r="D393" s="125"/>
      <c r="E393" s="126"/>
      <c r="F393" s="125"/>
      <c r="G393" s="195">
        <v>420</v>
      </c>
      <c r="H393" s="180"/>
    </row>
    <row r="394" spans="1:8" s="62" customFormat="1" ht="15.75">
      <c r="A394" s="123"/>
      <c r="B394" s="124" t="s">
        <v>44</v>
      </c>
      <c r="C394" s="125" t="s">
        <v>132</v>
      </c>
      <c r="D394" s="125" t="s">
        <v>45</v>
      </c>
      <c r="E394" s="126"/>
      <c r="F394" s="125"/>
      <c r="G394" s="194">
        <f>G395</f>
        <v>23769.5193</v>
      </c>
      <c r="H394" s="131"/>
    </row>
    <row r="395" spans="1:8" s="62" customFormat="1" ht="15.75">
      <c r="A395" s="123"/>
      <c r="B395" s="132" t="s">
        <v>46</v>
      </c>
      <c r="C395" s="125" t="s">
        <v>132</v>
      </c>
      <c r="D395" s="125" t="s">
        <v>47</v>
      </c>
      <c r="E395" s="126"/>
      <c r="F395" s="125"/>
      <c r="G395" s="194">
        <f>G396</f>
        <v>23769.5193</v>
      </c>
      <c r="H395" s="131"/>
    </row>
    <row r="396" spans="1:8" s="62" customFormat="1" ht="31.5">
      <c r="A396" s="123"/>
      <c r="B396" s="112" t="s">
        <v>191</v>
      </c>
      <c r="C396" s="87" t="s">
        <v>132</v>
      </c>
      <c r="D396" s="87" t="s">
        <v>47</v>
      </c>
      <c r="E396" s="88" t="s">
        <v>121</v>
      </c>
      <c r="F396" s="87"/>
      <c r="G396" s="194">
        <f>G397</f>
        <v>23769.5193</v>
      </c>
      <c r="H396" s="131"/>
    </row>
    <row r="397" spans="1:8" s="62" customFormat="1" ht="15.75">
      <c r="A397" s="123"/>
      <c r="B397" s="112" t="s">
        <v>295</v>
      </c>
      <c r="C397" s="87" t="s">
        <v>132</v>
      </c>
      <c r="D397" s="87" t="s">
        <v>47</v>
      </c>
      <c r="E397" s="88" t="s">
        <v>211</v>
      </c>
      <c r="F397" s="87"/>
      <c r="G397" s="194">
        <f>G398</f>
        <v>23769.5193</v>
      </c>
      <c r="H397" s="131"/>
    </row>
    <row r="398" spans="1:8" s="65" customFormat="1" ht="47.25">
      <c r="A398" s="137"/>
      <c r="B398" s="102" t="s">
        <v>333</v>
      </c>
      <c r="C398" s="87" t="s">
        <v>132</v>
      </c>
      <c r="D398" s="87" t="s">
        <v>47</v>
      </c>
      <c r="E398" s="138" t="s">
        <v>303</v>
      </c>
      <c r="F398" s="87"/>
      <c r="G398" s="194">
        <f>G399</f>
        <v>23769.5193</v>
      </c>
      <c r="H398" s="139"/>
    </row>
    <row r="399" spans="1:8" s="66" customFormat="1" ht="15.75">
      <c r="A399" s="123"/>
      <c r="B399" s="90" t="s">
        <v>49</v>
      </c>
      <c r="C399" s="87" t="s">
        <v>132</v>
      </c>
      <c r="D399" s="87" t="s">
        <v>47</v>
      </c>
      <c r="E399" s="138" t="s">
        <v>303</v>
      </c>
      <c r="F399" s="87" t="s">
        <v>50</v>
      </c>
      <c r="G399" s="194">
        <f>G400+G401+G402</f>
        <v>23769.5193</v>
      </c>
      <c r="H399" s="140"/>
    </row>
    <row r="400" spans="1:8" s="66" customFormat="1" ht="15.75">
      <c r="A400" s="123"/>
      <c r="B400" s="159" t="s">
        <v>254</v>
      </c>
      <c r="C400" s="87"/>
      <c r="D400" s="87"/>
      <c r="E400" s="138"/>
      <c r="F400" s="87"/>
      <c r="G400" s="197">
        <v>6714.457</v>
      </c>
      <c r="H400" s="140"/>
    </row>
    <row r="401" spans="1:8" s="66" customFormat="1" ht="15.75">
      <c r="A401" s="123"/>
      <c r="B401" s="159" t="s">
        <v>213</v>
      </c>
      <c r="C401" s="87"/>
      <c r="D401" s="87"/>
      <c r="E401" s="138"/>
      <c r="F401" s="87"/>
      <c r="G401" s="197">
        <v>11055.0623</v>
      </c>
      <c r="H401" s="140"/>
    </row>
    <row r="402" spans="1:8" s="66" customFormat="1" ht="15.75">
      <c r="A402" s="123"/>
      <c r="B402" s="159" t="s">
        <v>390</v>
      </c>
      <c r="C402" s="87"/>
      <c r="D402" s="87"/>
      <c r="E402" s="138"/>
      <c r="F402" s="87"/>
      <c r="G402" s="197">
        <f>6000-452.55853+914.72112-462.16259</f>
        <v>6000</v>
      </c>
      <c r="H402" s="182"/>
    </row>
    <row r="403" spans="1:8" s="66" customFormat="1" ht="15.75">
      <c r="A403" s="123"/>
      <c r="B403" s="215" t="s">
        <v>367</v>
      </c>
      <c r="C403" s="87"/>
      <c r="D403" s="87"/>
      <c r="E403" s="138"/>
      <c r="F403" s="87"/>
      <c r="G403" s="197">
        <v>5000</v>
      </c>
      <c r="H403" s="182"/>
    </row>
    <row r="404" spans="1:8" s="67" customFormat="1" ht="15.75">
      <c r="A404" s="123"/>
      <c r="B404" s="141" t="s">
        <v>145</v>
      </c>
      <c r="C404" s="87" t="s">
        <v>132</v>
      </c>
      <c r="D404" s="87" t="s">
        <v>146</v>
      </c>
      <c r="E404" s="88"/>
      <c r="F404" s="87"/>
      <c r="G404" s="194">
        <f>G405</f>
        <v>22211.2833</v>
      </c>
      <c r="H404" s="142"/>
    </row>
    <row r="405" spans="1:8" s="67" customFormat="1" ht="15.75">
      <c r="A405" s="123"/>
      <c r="B405" s="137" t="s">
        <v>147</v>
      </c>
      <c r="C405" s="125" t="s">
        <v>132</v>
      </c>
      <c r="D405" s="125" t="s">
        <v>148</v>
      </c>
      <c r="E405" s="126"/>
      <c r="F405" s="125"/>
      <c r="G405" s="194">
        <f>G406+G414</f>
        <v>22211.2833</v>
      </c>
      <c r="H405" s="142"/>
    </row>
    <row r="406" spans="1:8" s="68" customFormat="1" ht="31.5">
      <c r="A406" s="143"/>
      <c r="B406" s="124" t="s">
        <v>214</v>
      </c>
      <c r="C406" s="125" t="s">
        <v>132</v>
      </c>
      <c r="D406" s="125" t="s">
        <v>148</v>
      </c>
      <c r="E406" s="126" t="s">
        <v>136</v>
      </c>
      <c r="F406" s="135"/>
      <c r="G406" s="194">
        <f>G407</f>
        <v>200</v>
      </c>
      <c r="H406" s="144"/>
    </row>
    <row r="407" spans="1:8" s="61" customFormat="1" ht="15.75">
      <c r="A407" s="136"/>
      <c r="B407" s="129" t="s">
        <v>199</v>
      </c>
      <c r="C407" s="125" t="s">
        <v>132</v>
      </c>
      <c r="D407" s="125" t="s">
        <v>148</v>
      </c>
      <c r="E407" s="126" t="s">
        <v>151</v>
      </c>
      <c r="F407" s="125"/>
      <c r="G407" s="194">
        <f>G408+G410</f>
        <v>200</v>
      </c>
      <c r="H407" s="145"/>
    </row>
    <row r="408" spans="1:8" s="61" customFormat="1" ht="63">
      <c r="A408" s="136"/>
      <c r="B408" s="129" t="s">
        <v>299</v>
      </c>
      <c r="C408" s="125" t="s">
        <v>132</v>
      </c>
      <c r="D408" s="125" t="s">
        <v>148</v>
      </c>
      <c r="E408" s="126" t="s">
        <v>152</v>
      </c>
      <c r="F408" s="125"/>
      <c r="G408" s="194">
        <f>G409</f>
        <v>150</v>
      </c>
      <c r="H408" s="145"/>
    </row>
    <row r="409" spans="1:8" s="61" customFormat="1" ht="15.75">
      <c r="A409" s="146"/>
      <c r="B409" s="124" t="s">
        <v>18</v>
      </c>
      <c r="C409" s="125" t="s">
        <v>132</v>
      </c>
      <c r="D409" s="125" t="s">
        <v>148</v>
      </c>
      <c r="E409" s="126" t="s">
        <v>152</v>
      </c>
      <c r="F409" s="125" t="s">
        <v>19</v>
      </c>
      <c r="G409" s="194">
        <v>150</v>
      </c>
      <c r="H409" s="147"/>
    </row>
    <row r="410" spans="1:8" s="61" customFormat="1" ht="63">
      <c r="A410" s="136"/>
      <c r="B410" s="129" t="s">
        <v>215</v>
      </c>
      <c r="C410" s="125" t="s">
        <v>132</v>
      </c>
      <c r="D410" s="125" t="s">
        <v>148</v>
      </c>
      <c r="E410" s="126" t="s">
        <v>200</v>
      </c>
      <c r="F410" s="125"/>
      <c r="G410" s="194">
        <f>G411</f>
        <v>50</v>
      </c>
      <c r="H410" s="145"/>
    </row>
    <row r="411" spans="1:8" s="61" customFormat="1" ht="15.75">
      <c r="A411" s="146"/>
      <c r="B411" s="124" t="s">
        <v>18</v>
      </c>
      <c r="C411" s="125" t="s">
        <v>132</v>
      </c>
      <c r="D411" s="125" t="s">
        <v>148</v>
      </c>
      <c r="E411" s="126" t="s">
        <v>200</v>
      </c>
      <c r="F411" s="125" t="s">
        <v>19</v>
      </c>
      <c r="G411" s="194">
        <f>150-100</f>
        <v>50</v>
      </c>
      <c r="H411" s="147"/>
    </row>
    <row r="412" spans="1:8" s="61" customFormat="1" ht="15.75">
      <c r="A412" s="146"/>
      <c r="B412" s="124" t="s">
        <v>9</v>
      </c>
      <c r="C412" s="125" t="s">
        <v>132</v>
      </c>
      <c r="D412" s="125" t="s">
        <v>148</v>
      </c>
      <c r="E412" s="126" t="s">
        <v>10</v>
      </c>
      <c r="F412" s="125"/>
      <c r="G412" s="194">
        <f>G413</f>
        <v>22011.2833</v>
      </c>
      <c r="H412" s="147"/>
    </row>
    <row r="413" spans="1:8" s="61" customFormat="1" ht="31.5">
      <c r="A413" s="146"/>
      <c r="B413" s="124" t="s">
        <v>149</v>
      </c>
      <c r="C413" s="125" t="s">
        <v>132</v>
      </c>
      <c r="D413" s="125" t="s">
        <v>148</v>
      </c>
      <c r="E413" s="126" t="s">
        <v>150</v>
      </c>
      <c r="F413" s="125"/>
      <c r="G413" s="194">
        <f>G414</f>
        <v>22011.2833</v>
      </c>
      <c r="H413" s="147"/>
    </row>
    <row r="414" spans="1:8" s="61" customFormat="1" ht="15.75">
      <c r="A414" s="146"/>
      <c r="B414" s="124" t="s">
        <v>61</v>
      </c>
      <c r="C414" s="125" t="s">
        <v>132</v>
      </c>
      <c r="D414" s="125" t="s">
        <v>148</v>
      </c>
      <c r="E414" s="126" t="s">
        <v>150</v>
      </c>
      <c r="F414" s="125" t="s">
        <v>62</v>
      </c>
      <c r="G414" s="194">
        <f>19280.47657+2650.80673+80</f>
        <v>22011.2833</v>
      </c>
      <c r="H414" s="147"/>
    </row>
    <row r="415" spans="1:8" s="61" customFormat="1" ht="15.75">
      <c r="A415" s="146"/>
      <c r="B415" s="188" t="s">
        <v>317</v>
      </c>
      <c r="C415" s="125"/>
      <c r="D415" s="125"/>
      <c r="E415" s="126"/>
      <c r="F415" s="125"/>
      <c r="G415" s="195">
        <v>600.5</v>
      </c>
      <c r="H415" s="147"/>
    </row>
    <row r="416" spans="1:8" s="61" customFormat="1" ht="31.5">
      <c r="A416" s="146"/>
      <c r="B416" s="188" t="s">
        <v>369</v>
      </c>
      <c r="C416" s="125"/>
      <c r="D416" s="125"/>
      <c r="E416" s="126"/>
      <c r="F416" s="125"/>
      <c r="G416" s="195">
        <v>80</v>
      </c>
      <c r="H416" s="147"/>
    </row>
    <row r="417" spans="1:8" s="50" customFormat="1" ht="15.75">
      <c r="A417" s="80">
        <v>9</v>
      </c>
      <c r="B417" s="81" t="s">
        <v>153</v>
      </c>
      <c r="C417" s="119" t="s">
        <v>154</v>
      </c>
      <c r="D417" s="119"/>
      <c r="E417" s="82"/>
      <c r="F417" s="119"/>
      <c r="G417" s="83">
        <f>G418+G449</f>
        <v>49034.046669999996</v>
      </c>
      <c r="H417" s="92"/>
    </row>
    <row r="418" spans="1:8" s="61" customFormat="1" ht="15.75">
      <c r="A418" s="123"/>
      <c r="B418" s="124" t="s">
        <v>7</v>
      </c>
      <c r="C418" s="125" t="s">
        <v>154</v>
      </c>
      <c r="D418" s="125" t="s">
        <v>8</v>
      </c>
      <c r="E418" s="126"/>
      <c r="F418" s="125"/>
      <c r="G418" s="194">
        <f>G419+G426</f>
        <v>47604.046669999996</v>
      </c>
      <c r="H418" s="127"/>
    </row>
    <row r="419" spans="1:8" s="61" customFormat="1" ht="31.5">
      <c r="A419" s="123"/>
      <c r="B419" s="124" t="s">
        <v>32</v>
      </c>
      <c r="C419" s="125" t="s">
        <v>154</v>
      </c>
      <c r="D419" s="125" t="s">
        <v>33</v>
      </c>
      <c r="E419" s="126" t="s">
        <v>15</v>
      </c>
      <c r="F419" s="125" t="s">
        <v>15</v>
      </c>
      <c r="G419" s="194">
        <f>G420</f>
        <v>24958.9457</v>
      </c>
      <c r="H419" s="127"/>
    </row>
    <row r="420" spans="1:8" s="61" customFormat="1" ht="15.75">
      <c r="A420" s="123"/>
      <c r="B420" s="124" t="s">
        <v>9</v>
      </c>
      <c r="C420" s="125" t="s">
        <v>154</v>
      </c>
      <c r="D420" s="125" t="s">
        <v>33</v>
      </c>
      <c r="E420" s="126" t="s">
        <v>10</v>
      </c>
      <c r="F420" s="125"/>
      <c r="G420" s="194">
        <f>G421+G424</f>
        <v>24958.9457</v>
      </c>
      <c r="H420" s="127"/>
    </row>
    <row r="421" spans="1:8" s="61" customFormat="1" ht="31.5">
      <c r="A421" s="123"/>
      <c r="B421" s="124" t="s">
        <v>16</v>
      </c>
      <c r="C421" s="125" t="s">
        <v>154</v>
      </c>
      <c r="D421" s="125" t="s">
        <v>33</v>
      </c>
      <c r="E421" s="126" t="s">
        <v>17</v>
      </c>
      <c r="F421" s="125"/>
      <c r="G421" s="194">
        <f>G422+G423</f>
        <v>23924.4457</v>
      </c>
      <c r="H421" s="127"/>
    </row>
    <row r="422" spans="1:8" s="61" customFormat="1" ht="47.25">
      <c r="A422" s="123"/>
      <c r="B422" s="124" t="s">
        <v>11</v>
      </c>
      <c r="C422" s="125" t="s">
        <v>154</v>
      </c>
      <c r="D422" s="125" t="s">
        <v>33</v>
      </c>
      <c r="E422" s="126" t="s">
        <v>17</v>
      </c>
      <c r="F422" s="125" t="s">
        <v>12</v>
      </c>
      <c r="G422" s="194">
        <v>23103.2457</v>
      </c>
      <c r="H422" s="127"/>
    </row>
    <row r="423" spans="1:8" s="61" customFormat="1" ht="15.75">
      <c r="A423" s="123"/>
      <c r="B423" s="124" t="s">
        <v>18</v>
      </c>
      <c r="C423" s="125" t="s">
        <v>154</v>
      </c>
      <c r="D423" s="125" t="s">
        <v>33</v>
      </c>
      <c r="E423" s="126" t="s">
        <v>17</v>
      </c>
      <c r="F423" s="125" t="s">
        <v>19</v>
      </c>
      <c r="G423" s="194">
        <v>821.2</v>
      </c>
      <c r="H423" s="148"/>
    </row>
    <row r="424" spans="1:8" s="62" customFormat="1" ht="47.25" customHeight="1">
      <c r="A424" s="123"/>
      <c r="B424" s="124" t="s">
        <v>313</v>
      </c>
      <c r="C424" s="125" t="s">
        <v>154</v>
      </c>
      <c r="D424" s="125" t="s">
        <v>33</v>
      </c>
      <c r="E424" s="126" t="s">
        <v>155</v>
      </c>
      <c r="F424" s="125"/>
      <c r="G424" s="194">
        <f>G425</f>
        <v>1034.5</v>
      </c>
      <c r="H424" s="73"/>
    </row>
    <row r="425" spans="1:8" s="62" customFormat="1" ht="15.75" customHeight="1">
      <c r="A425" s="123"/>
      <c r="B425" s="124" t="s">
        <v>18</v>
      </c>
      <c r="C425" s="125" t="s">
        <v>154</v>
      </c>
      <c r="D425" s="125" t="s">
        <v>33</v>
      </c>
      <c r="E425" s="126" t="s">
        <v>155</v>
      </c>
      <c r="F425" s="125" t="s">
        <v>19</v>
      </c>
      <c r="G425" s="194">
        <v>1034.5</v>
      </c>
      <c r="H425" s="131"/>
    </row>
    <row r="426" spans="1:8" s="61" customFormat="1" ht="15.75">
      <c r="A426" s="123"/>
      <c r="B426" s="124" t="s">
        <v>40</v>
      </c>
      <c r="C426" s="125" t="s">
        <v>154</v>
      </c>
      <c r="D426" s="125" t="s">
        <v>41</v>
      </c>
      <c r="E426" s="126"/>
      <c r="F426" s="125"/>
      <c r="G426" s="194">
        <f>G427+G440</f>
        <v>22645.10097</v>
      </c>
      <c r="H426" s="127"/>
    </row>
    <row r="427" spans="1:8" s="62" customFormat="1" ht="31.5">
      <c r="A427" s="123"/>
      <c r="B427" s="124" t="s">
        <v>264</v>
      </c>
      <c r="C427" s="125" t="s">
        <v>154</v>
      </c>
      <c r="D427" s="125" t="s">
        <v>41</v>
      </c>
      <c r="E427" s="126" t="s">
        <v>104</v>
      </c>
      <c r="F427" s="125"/>
      <c r="G427" s="194">
        <f>G428+G437+G447</f>
        <v>1130</v>
      </c>
      <c r="H427" s="149"/>
    </row>
    <row r="428" spans="1:8" s="62" customFormat="1" ht="31.5">
      <c r="A428" s="123"/>
      <c r="B428" s="130" t="s">
        <v>216</v>
      </c>
      <c r="C428" s="125" t="s">
        <v>154</v>
      </c>
      <c r="D428" s="125" t="s">
        <v>41</v>
      </c>
      <c r="E428" s="126" t="s">
        <v>217</v>
      </c>
      <c r="F428" s="125"/>
      <c r="G428" s="194">
        <f>G429+G432+G435</f>
        <v>1030.39903</v>
      </c>
      <c r="H428" s="149"/>
    </row>
    <row r="429" spans="1:8" s="62" customFormat="1" ht="47.25">
      <c r="A429" s="123"/>
      <c r="B429" s="130" t="s">
        <v>256</v>
      </c>
      <c r="C429" s="125" t="s">
        <v>154</v>
      </c>
      <c r="D429" s="125" t="s">
        <v>41</v>
      </c>
      <c r="E429" s="126" t="s">
        <v>270</v>
      </c>
      <c r="F429" s="125"/>
      <c r="G429" s="194">
        <f>G430+G431</f>
        <v>150</v>
      </c>
      <c r="H429" s="149"/>
    </row>
    <row r="430" spans="1:8" s="62" customFormat="1" ht="47.25">
      <c r="A430" s="123"/>
      <c r="B430" s="124" t="s">
        <v>11</v>
      </c>
      <c r="C430" s="125" t="s">
        <v>154</v>
      </c>
      <c r="D430" s="125" t="s">
        <v>41</v>
      </c>
      <c r="E430" s="126" t="s">
        <v>270</v>
      </c>
      <c r="F430" s="125" t="s">
        <v>12</v>
      </c>
      <c r="G430" s="194">
        <v>145</v>
      </c>
      <c r="H430" s="149"/>
    </row>
    <row r="431" spans="1:8" s="62" customFormat="1" ht="15.75">
      <c r="A431" s="123"/>
      <c r="B431" s="124" t="s">
        <v>18</v>
      </c>
      <c r="C431" s="125" t="s">
        <v>154</v>
      </c>
      <c r="D431" s="125" t="s">
        <v>41</v>
      </c>
      <c r="E431" s="126" t="s">
        <v>270</v>
      </c>
      <c r="F431" s="125" t="s">
        <v>19</v>
      </c>
      <c r="G431" s="194">
        <v>5</v>
      </c>
      <c r="H431" s="149"/>
    </row>
    <row r="432" spans="1:8" s="62" customFormat="1" ht="63">
      <c r="A432" s="123"/>
      <c r="B432" s="130" t="s">
        <v>312</v>
      </c>
      <c r="C432" s="125" t="s">
        <v>154</v>
      </c>
      <c r="D432" s="125" t="s">
        <v>41</v>
      </c>
      <c r="E432" s="126" t="s">
        <v>304</v>
      </c>
      <c r="F432" s="125"/>
      <c r="G432" s="194">
        <f>G433+G434</f>
        <v>150</v>
      </c>
      <c r="H432" s="150"/>
    </row>
    <row r="433" spans="1:8" s="62" customFormat="1" ht="47.25">
      <c r="A433" s="123"/>
      <c r="B433" s="124" t="s">
        <v>11</v>
      </c>
      <c r="C433" s="125" t="s">
        <v>154</v>
      </c>
      <c r="D433" s="125" t="s">
        <v>41</v>
      </c>
      <c r="E433" s="126" t="s">
        <v>304</v>
      </c>
      <c r="F433" s="125" t="s">
        <v>12</v>
      </c>
      <c r="G433" s="194">
        <v>145</v>
      </c>
      <c r="H433" s="151"/>
    </row>
    <row r="434" spans="1:8" s="62" customFormat="1" ht="15.75">
      <c r="A434" s="123"/>
      <c r="B434" s="124" t="s">
        <v>18</v>
      </c>
      <c r="C434" s="125" t="s">
        <v>154</v>
      </c>
      <c r="D434" s="125" t="s">
        <v>41</v>
      </c>
      <c r="E434" s="126" t="s">
        <v>304</v>
      </c>
      <c r="F434" s="125" t="s">
        <v>19</v>
      </c>
      <c r="G434" s="194">
        <v>5</v>
      </c>
      <c r="H434" s="151"/>
    </row>
    <row r="435" spans="1:8" s="62" customFormat="1" ht="63">
      <c r="A435" s="123"/>
      <c r="B435" s="130" t="s">
        <v>105</v>
      </c>
      <c r="C435" s="125" t="s">
        <v>154</v>
      </c>
      <c r="D435" s="125" t="s">
        <v>41</v>
      </c>
      <c r="E435" s="126" t="s">
        <v>218</v>
      </c>
      <c r="F435" s="152"/>
      <c r="G435" s="194">
        <f>G436</f>
        <v>730.39903</v>
      </c>
      <c r="H435" s="149"/>
    </row>
    <row r="436" spans="1:8" s="62" customFormat="1" ht="15.75">
      <c r="A436" s="123"/>
      <c r="B436" s="124" t="s">
        <v>18</v>
      </c>
      <c r="C436" s="125" t="s">
        <v>154</v>
      </c>
      <c r="D436" s="125" t="s">
        <v>41</v>
      </c>
      <c r="E436" s="126" t="s">
        <v>218</v>
      </c>
      <c r="F436" s="125" t="s">
        <v>19</v>
      </c>
      <c r="G436" s="194">
        <f>800-69.60097</f>
        <v>730.39903</v>
      </c>
      <c r="H436" s="153"/>
    </row>
    <row r="437" spans="1:8" s="62" customFormat="1" ht="15.75">
      <c r="A437" s="123"/>
      <c r="B437" s="124" t="s">
        <v>219</v>
      </c>
      <c r="C437" s="125" t="s">
        <v>154</v>
      </c>
      <c r="D437" s="125" t="s">
        <v>41</v>
      </c>
      <c r="E437" s="126" t="s">
        <v>221</v>
      </c>
      <c r="F437" s="125"/>
      <c r="G437" s="194">
        <f>G438</f>
        <v>30</v>
      </c>
      <c r="H437" s="153"/>
    </row>
    <row r="438" spans="1:8" s="62" customFormat="1" ht="78.75">
      <c r="A438" s="123"/>
      <c r="B438" s="154" t="s">
        <v>156</v>
      </c>
      <c r="C438" s="125" t="s">
        <v>154</v>
      </c>
      <c r="D438" s="125" t="s">
        <v>41</v>
      </c>
      <c r="E438" s="126" t="s">
        <v>220</v>
      </c>
      <c r="F438" s="125"/>
      <c r="G438" s="194">
        <f>G439</f>
        <v>30</v>
      </c>
      <c r="H438" s="153"/>
    </row>
    <row r="439" spans="1:8" s="62" customFormat="1" ht="15.75">
      <c r="A439" s="123"/>
      <c r="B439" s="124" t="s">
        <v>18</v>
      </c>
      <c r="C439" s="125" t="s">
        <v>154</v>
      </c>
      <c r="D439" s="125" t="s">
        <v>41</v>
      </c>
      <c r="E439" s="126" t="s">
        <v>220</v>
      </c>
      <c r="F439" s="125" t="s">
        <v>19</v>
      </c>
      <c r="G439" s="194">
        <v>30</v>
      </c>
      <c r="H439" s="153"/>
    </row>
    <row r="440" spans="1:8" s="62" customFormat="1" ht="15.75">
      <c r="A440" s="123"/>
      <c r="B440" s="124" t="s">
        <v>9</v>
      </c>
      <c r="C440" s="125" t="s">
        <v>154</v>
      </c>
      <c r="D440" s="125" t="s">
        <v>41</v>
      </c>
      <c r="E440" s="126" t="s">
        <v>10</v>
      </c>
      <c r="F440" s="125"/>
      <c r="G440" s="194">
        <f>G441</f>
        <v>21515.10097</v>
      </c>
      <c r="H440" s="153"/>
    </row>
    <row r="441" spans="1:8" s="62" customFormat="1" ht="47.25">
      <c r="A441" s="123"/>
      <c r="B441" s="124" t="s">
        <v>162</v>
      </c>
      <c r="C441" s="125" t="s">
        <v>154</v>
      </c>
      <c r="D441" s="125" t="s">
        <v>41</v>
      </c>
      <c r="E441" s="126" t="s">
        <v>163</v>
      </c>
      <c r="F441" s="125"/>
      <c r="G441" s="194">
        <f>G442+G443+G446+G445</f>
        <v>21515.10097</v>
      </c>
      <c r="H441" s="153"/>
    </row>
    <row r="442" spans="1:8" s="62" customFormat="1" ht="47.25">
      <c r="A442" s="123"/>
      <c r="B442" s="124" t="s">
        <v>11</v>
      </c>
      <c r="C442" s="125" t="s">
        <v>154</v>
      </c>
      <c r="D442" s="125" t="s">
        <v>41</v>
      </c>
      <c r="E442" s="126" t="s">
        <v>163</v>
      </c>
      <c r="F442" s="125" t="s">
        <v>12</v>
      </c>
      <c r="G442" s="194">
        <f>12061.52326-350-241</f>
        <v>11470.52326</v>
      </c>
      <c r="H442" s="153"/>
    </row>
    <row r="443" spans="1:8" s="62" customFormat="1" ht="15.75">
      <c r="A443" s="123"/>
      <c r="B443" s="124" t="s">
        <v>18</v>
      </c>
      <c r="C443" s="125" t="s">
        <v>154</v>
      </c>
      <c r="D443" s="125" t="s">
        <v>41</v>
      </c>
      <c r="E443" s="126" t="s">
        <v>163</v>
      </c>
      <c r="F443" s="125" t="s">
        <v>19</v>
      </c>
      <c r="G443" s="194">
        <f>8553.99271+201.8-270+800</f>
        <v>9285.79271</v>
      </c>
      <c r="H443" s="153"/>
    </row>
    <row r="444" spans="1:8" s="62" customFormat="1" ht="15.75">
      <c r="A444" s="123"/>
      <c r="B444" s="188" t="s">
        <v>317</v>
      </c>
      <c r="C444" s="125"/>
      <c r="D444" s="125"/>
      <c r="E444" s="126"/>
      <c r="F444" s="125"/>
      <c r="G444" s="195">
        <f>1200+201.8</f>
        <v>1401.8</v>
      </c>
      <c r="H444" s="153"/>
    </row>
    <row r="445" spans="1:8" s="62" customFormat="1" ht="15.75">
      <c r="A445" s="123"/>
      <c r="B445" s="90" t="s">
        <v>49</v>
      </c>
      <c r="C445" s="125" t="s">
        <v>154</v>
      </c>
      <c r="D445" s="125" t="s">
        <v>41</v>
      </c>
      <c r="E445" s="126" t="s">
        <v>163</v>
      </c>
      <c r="F445" s="125" t="s">
        <v>50</v>
      </c>
      <c r="G445" s="194">
        <f>591</f>
        <v>591</v>
      </c>
      <c r="H445" s="153"/>
    </row>
    <row r="446" spans="1:8" s="62" customFormat="1" ht="15.75">
      <c r="A446" s="123"/>
      <c r="B446" s="124" t="s">
        <v>20</v>
      </c>
      <c r="C446" s="125" t="s">
        <v>154</v>
      </c>
      <c r="D446" s="125" t="s">
        <v>41</v>
      </c>
      <c r="E446" s="126" t="s">
        <v>163</v>
      </c>
      <c r="F446" s="125" t="s">
        <v>21</v>
      </c>
      <c r="G446" s="194">
        <v>167.785</v>
      </c>
      <c r="H446" s="153"/>
    </row>
    <row r="447" spans="1:8" s="62" customFormat="1" ht="31.5">
      <c r="A447" s="123"/>
      <c r="B447" s="124" t="s">
        <v>355</v>
      </c>
      <c r="C447" s="125" t="s">
        <v>154</v>
      </c>
      <c r="D447" s="125" t="s">
        <v>41</v>
      </c>
      <c r="E447" s="126" t="s">
        <v>356</v>
      </c>
      <c r="F447" s="125"/>
      <c r="G447" s="194">
        <f>G448</f>
        <v>69.60097</v>
      </c>
      <c r="H447" s="153"/>
    </row>
    <row r="448" spans="1:8" s="62" customFormat="1" ht="15.75">
      <c r="A448" s="123"/>
      <c r="B448" s="124" t="s">
        <v>18</v>
      </c>
      <c r="C448" s="125" t="s">
        <v>154</v>
      </c>
      <c r="D448" s="125" t="s">
        <v>41</v>
      </c>
      <c r="E448" s="126" t="s">
        <v>356</v>
      </c>
      <c r="F448" s="125" t="s">
        <v>19</v>
      </c>
      <c r="G448" s="194">
        <v>69.60097</v>
      </c>
      <c r="H448" s="153"/>
    </row>
    <row r="449" spans="1:8" s="60" customFormat="1" ht="15.75">
      <c r="A449" s="128"/>
      <c r="B449" s="124" t="s">
        <v>157</v>
      </c>
      <c r="C449" s="125" t="s">
        <v>154</v>
      </c>
      <c r="D449" s="125" t="s">
        <v>158</v>
      </c>
      <c r="E449" s="126"/>
      <c r="F449" s="125"/>
      <c r="G449" s="194">
        <f>G450</f>
        <v>1430</v>
      </c>
      <c r="H449" s="127"/>
    </row>
    <row r="450" spans="1:8" s="61" customFormat="1" ht="38.25" customHeight="1">
      <c r="A450" s="155"/>
      <c r="B450" s="132" t="s">
        <v>266</v>
      </c>
      <c r="C450" s="125" t="s">
        <v>154</v>
      </c>
      <c r="D450" s="125" t="s">
        <v>267</v>
      </c>
      <c r="E450" s="126"/>
      <c r="F450" s="125"/>
      <c r="G450" s="194">
        <f>G451</f>
        <v>1430</v>
      </c>
      <c r="H450" s="127"/>
    </row>
    <row r="451" spans="1:8" s="64" customFormat="1" ht="31.5">
      <c r="A451" s="155"/>
      <c r="B451" s="132" t="s">
        <v>222</v>
      </c>
      <c r="C451" s="125" t="s">
        <v>154</v>
      </c>
      <c r="D451" s="125" t="s">
        <v>267</v>
      </c>
      <c r="E451" s="126" t="s">
        <v>159</v>
      </c>
      <c r="F451" s="125"/>
      <c r="G451" s="194">
        <f>G452+G455</f>
        <v>1430</v>
      </c>
      <c r="H451" s="156"/>
    </row>
    <row r="452" spans="1:8" s="65" customFormat="1" ht="78.75">
      <c r="A452" s="123"/>
      <c r="B452" s="132" t="s">
        <v>160</v>
      </c>
      <c r="C452" s="125" t="s">
        <v>154</v>
      </c>
      <c r="D452" s="125" t="s">
        <v>267</v>
      </c>
      <c r="E452" s="126" t="s">
        <v>161</v>
      </c>
      <c r="F452" s="125"/>
      <c r="G452" s="194">
        <f>G453</f>
        <v>830</v>
      </c>
      <c r="H452" s="139"/>
    </row>
    <row r="453" spans="1:8" s="65" customFormat="1" ht="15.75">
      <c r="A453" s="123"/>
      <c r="B453" s="124" t="s">
        <v>18</v>
      </c>
      <c r="C453" s="125" t="s">
        <v>154</v>
      </c>
      <c r="D453" s="125" t="s">
        <v>267</v>
      </c>
      <c r="E453" s="126" t="s">
        <v>161</v>
      </c>
      <c r="F453" s="125" t="s">
        <v>19</v>
      </c>
      <c r="G453" s="194">
        <f>1180-219.71856-280.28144+500-250-100</f>
        <v>830</v>
      </c>
      <c r="H453" s="139"/>
    </row>
    <row r="454" spans="1:8" s="65" customFormat="1" ht="94.5">
      <c r="A454" s="123"/>
      <c r="B454" s="154" t="s">
        <v>272</v>
      </c>
      <c r="C454" s="125" t="s">
        <v>154</v>
      </c>
      <c r="D454" s="125" t="s">
        <v>267</v>
      </c>
      <c r="E454" s="126" t="s">
        <v>271</v>
      </c>
      <c r="F454" s="125"/>
      <c r="G454" s="194">
        <f>G455</f>
        <v>600</v>
      </c>
      <c r="H454" s="139"/>
    </row>
    <row r="455" spans="1:8" s="65" customFormat="1" ht="15.75">
      <c r="A455" s="123"/>
      <c r="B455" s="124" t="s">
        <v>18</v>
      </c>
      <c r="C455" s="125" t="s">
        <v>154</v>
      </c>
      <c r="D455" s="125" t="s">
        <v>267</v>
      </c>
      <c r="E455" s="126" t="s">
        <v>271</v>
      </c>
      <c r="F455" s="125" t="s">
        <v>19</v>
      </c>
      <c r="G455" s="194">
        <f>1100-500</f>
        <v>600</v>
      </c>
      <c r="H455" s="186"/>
    </row>
    <row r="456" spans="1:8" ht="15.75">
      <c r="A456" s="80"/>
      <c r="B456" s="229" t="s">
        <v>164</v>
      </c>
      <c r="C456" s="229"/>
      <c r="D456" s="229"/>
      <c r="E456" s="229"/>
      <c r="F456" s="229"/>
      <c r="G456" s="157">
        <f>G18+G28+G39+G62+G87+G257+G306+G351+G417</f>
        <v>1122006.49962</v>
      </c>
      <c r="H456" s="216" t="s">
        <v>366</v>
      </c>
    </row>
    <row r="458" spans="1:8" s="205" customFormat="1" ht="19.5">
      <c r="A458" s="198"/>
      <c r="B458" s="199"/>
      <c r="C458" s="200"/>
      <c r="D458" s="201"/>
      <c r="E458" s="202"/>
      <c r="F458" s="201"/>
      <c r="G458" s="203"/>
      <c r="H458" s="204"/>
    </row>
    <row r="459" spans="1:8" s="205" customFormat="1" ht="20.25">
      <c r="A459" s="198"/>
      <c r="B459" s="206" t="s">
        <v>165</v>
      </c>
      <c r="C459" s="200"/>
      <c r="D459" s="200"/>
      <c r="E459" s="202"/>
      <c r="F459" s="200"/>
      <c r="G459" s="207" t="e">
        <f>#REF!+G22+G26+G32+G36+G43+G47+G66+G216+G261+G310+G421+G354</f>
        <v>#REF!</v>
      </c>
      <c r="H459" s="204"/>
    </row>
    <row r="460" spans="1:8" s="205" customFormat="1" ht="20.25">
      <c r="A460" s="198"/>
      <c r="B460" s="206" t="s">
        <v>166</v>
      </c>
      <c r="C460" s="200"/>
      <c r="D460" s="200"/>
      <c r="E460" s="202"/>
      <c r="F460" s="200"/>
      <c r="G460" s="207">
        <v>194107</v>
      </c>
      <c r="H460" s="204"/>
    </row>
    <row r="461" spans="1:8" s="205" customFormat="1" ht="20.25">
      <c r="A461" s="198"/>
      <c r="B461" s="206" t="s">
        <v>167</v>
      </c>
      <c r="C461" s="200"/>
      <c r="D461" s="200"/>
      <c r="E461" s="202"/>
      <c r="F461" s="200"/>
      <c r="G461" s="207" t="e">
        <f>G460-G459</f>
        <v>#REF!</v>
      </c>
      <c r="H461" s="204"/>
    </row>
    <row r="462" spans="1:11" s="206" customFormat="1" ht="20.25">
      <c r="A462" s="208"/>
      <c r="B462" s="206" t="s">
        <v>168</v>
      </c>
      <c r="C462" s="209"/>
      <c r="D462" s="209"/>
      <c r="E462" s="210"/>
      <c r="F462" s="209"/>
      <c r="G462" s="207">
        <f>'[1]Приложение 3'!$C$102</f>
        <v>35526</v>
      </c>
      <c r="H462" s="230"/>
      <c r="I462" s="230"/>
      <c r="J462" s="230"/>
      <c r="K462" s="230"/>
    </row>
    <row r="463" spans="1:8" s="206" customFormat="1" ht="20.25">
      <c r="A463" s="208"/>
      <c r="B463" s="206" t="s">
        <v>169</v>
      </c>
      <c r="C463" s="209"/>
      <c r="D463" s="209"/>
      <c r="E463" s="210"/>
      <c r="F463" s="209"/>
      <c r="G463" s="207"/>
      <c r="H463" s="211"/>
    </row>
    <row r="464" spans="1:8" s="206" customFormat="1" ht="20.25">
      <c r="A464" s="208"/>
      <c r="B464" s="206" t="s">
        <v>170</v>
      </c>
      <c r="C464" s="209"/>
      <c r="D464" s="209"/>
      <c r="E464" s="210"/>
      <c r="F464" s="209"/>
      <c r="G464" s="207"/>
      <c r="H464" s="211"/>
    </row>
    <row r="465" spans="1:8" s="206" customFormat="1" ht="18.75" customHeight="1">
      <c r="A465" s="208"/>
      <c r="B465" s="206" t="s">
        <v>171</v>
      </c>
      <c r="C465" s="209"/>
      <c r="D465" s="209"/>
      <c r="E465" s="210"/>
      <c r="F465" s="209"/>
      <c r="G465" s="207"/>
      <c r="H465" s="212"/>
    </row>
    <row r="466" spans="1:8" s="205" customFormat="1" ht="20.25">
      <c r="A466" s="198"/>
      <c r="B466" s="206" t="s">
        <v>172</v>
      </c>
      <c r="C466" s="200"/>
      <c r="D466" s="200"/>
      <c r="E466" s="202"/>
      <c r="F466" s="200"/>
      <c r="G466" s="207"/>
      <c r="H466" s="204"/>
    </row>
    <row r="467" spans="1:8" s="205" customFormat="1" ht="20.25">
      <c r="A467" s="198"/>
      <c r="B467" s="206" t="s">
        <v>173</v>
      </c>
      <c r="C467" s="200"/>
      <c r="D467" s="200"/>
      <c r="E467" s="202"/>
      <c r="F467" s="200"/>
      <c r="G467" s="207"/>
      <c r="H467" s="204"/>
    </row>
  </sheetData>
  <sheetProtection/>
  <autoFilter ref="A17:G456"/>
  <mergeCells count="8">
    <mergeCell ref="B2:G6"/>
    <mergeCell ref="A14:G14"/>
    <mergeCell ref="C16:F16"/>
    <mergeCell ref="B456:F456"/>
    <mergeCell ref="H462:K462"/>
    <mergeCell ref="A16:A17"/>
    <mergeCell ref="B16:B17"/>
    <mergeCell ref="G16:G17"/>
  </mergeCells>
  <printOptions/>
  <pageMargins left="0.5905511811023623" right="0.1968503937007874" top="0.3937007874015748" bottom="0.31496062992125984" header="0.5511811023622047" footer="0.2755905511811024"/>
  <pageSetup fitToHeight="0" fitToWidth="1"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30"/>
  <sheetViews>
    <sheetView tabSelected="1" zoomScale="90" zoomScaleNormal="90" zoomScalePageLayoutView="0" workbookViewId="0" topLeftCell="A1">
      <selection activeCell="B2" sqref="B2:G4"/>
    </sheetView>
  </sheetViews>
  <sheetFormatPr defaultColWidth="4.25390625" defaultRowHeight="12.75"/>
  <cols>
    <col min="1" max="1" width="6.25390625" style="7" bestFit="1" customWidth="1"/>
    <col min="2" max="2" width="92.75390625" style="5" customWidth="1"/>
    <col min="3" max="3" width="6.625" style="8" customWidth="1"/>
    <col min="4" max="4" width="10.375" style="8" customWidth="1"/>
    <col min="5" max="5" width="12.75390625" style="8" customWidth="1"/>
    <col min="6" max="6" width="9.25390625" style="8" customWidth="1"/>
    <col min="7" max="7" width="15.625" style="9" customWidth="1"/>
    <col min="8" max="8" width="6.75390625" style="7" customWidth="1"/>
    <col min="9" max="16384" width="4.25390625" style="7" customWidth="1"/>
  </cols>
  <sheetData>
    <row r="2" spans="2:7" ht="19.5" customHeight="1">
      <c r="B2" s="233" t="s">
        <v>414</v>
      </c>
      <c r="C2" s="233"/>
      <c r="D2" s="233"/>
      <c r="E2" s="233"/>
      <c r="F2" s="233"/>
      <c r="G2" s="233"/>
    </row>
    <row r="3" spans="2:7" ht="12.75" customHeight="1">
      <c r="B3" s="233"/>
      <c r="C3" s="233"/>
      <c r="D3" s="233"/>
      <c r="E3" s="233"/>
      <c r="F3" s="233"/>
      <c r="G3" s="233"/>
    </row>
    <row r="4" spans="2:7" ht="39.75" customHeight="1">
      <c r="B4" s="233"/>
      <c r="C4" s="233"/>
      <c r="D4" s="233"/>
      <c r="E4" s="233"/>
      <c r="F4" s="233"/>
      <c r="G4" s="233"/>
    </row>
    <row r="5" ht="10.5" customHeight="1"/>
    <row r="6" ht="12.75" hidden="1"/>
    <row r="7" ht="6" customHeight="1"/>
    <row r="8" spans="1:6" ht="15" customHeight="1">
      <c r="A8" s="5"/>
      <c r="C8" s="10"/>
      <c r="D8" s="10"/>
      <c r="E8" s="10"/>
      <c r="F8" s="10"/>
    </row>
    <row r="9" spans="1:6" ht="15" customHeight="1">
      <c r="A9" s="5"/>
      <c r="C9" s="10"/>
      <c r="D9" s="10"/>
      <c r="E9" s="10"/>
      <c r="F9" s="10"/>
    </row>
    <row r="10" spans="1:6" ht="15" customHeight="1">
      <c r="A10" s="5"/>
      <c r="C10" s="10"/>
      <c r="D10" s="10"/>
      <c r="E10" s="10"/>
      <c r="F10" s="10"/>
    </row>
    <row r="11" spans="1:6" ht="15" customHeight="1">
      <c r="A11" s="5"/>
      <c r="C11" s="10"/>
      <c r="D11" s="10"/>
      <c r="E11" s="10"/>
      <c r="F11" s="10"/>
    </row>
    <row r="12" spans="1:6" ht="51" customHeight="1">
      <c r="A12" s="5"/>
      <c r="C12" s="10"/>
      <c r="D12" s="10"/>
      <c r="E12" s="10"/>
      <c r="F12" s="10"/>
    </row>
    <row r="13" spans="1:7" s="1" customFormat="1" ht="33" customHeight="1">
      <c r="A13" s="232" t="s">
        <v>323</v>
      </c>
      <c r="B13" s="232"/>
      <c r="C13" s="232"/>
      <c r="D13" s="232"/>
      <c r="E13" s="232"/>
      <c r="F13" s="232"/>
      <c r="G13" s="232"/>
    </row>
    <row r="14" spans="1:7" ht="12.75">
      <c r="A14" s="11"/>
      <c r="B14" s="12"/>
      <c r="C14" s="13"/>
      <c r="D14" s="13"/>
      <c r="E14" s="13"/>
      <c r="F14" s="13"/>
      <c r="G14" s="193" t="s">
        <v>332</v>
      </c>
    </row>
    <row r="15" spans="1:7" s="2" customFormat="1" ht="74.25" customHeight="1">
      <c r="A15" s="14" t="s">
        <v>0</v>
      </c>
      <c r="B15" s="15" t="s">
        <v>174</v>
      </c>
      <c r="C15" s="16" t="s">
        <v>175</v>
      </c>
      <c r="D15" s="15" t="s">
        <v>176</v>
      </c>
      <c r="E15" s="15" t="s">
        <v>4</v>
      </c>
      <c r="F15" s="17" t="s">
        <v>177</v>
      </c>
      <c r="G15" s="168" t="s">
        <v>324</v>
      </c>
    </row>
    <row r="16" spans="1:7" s="3" customFormat="1" ht="19.5" customHeight="1">
      <c r="A16" s="166">
        <v>1</v>
      </c>
      <c r="B16" s="167" t="s">
        <v>178</v>
      </c>
      <c r="C16" s="166" t="s">
        <v>179</v>
      </c>
      <c r="D16" s="167">
        <v>4</v>
      </c>
      <c r="E16" s="167">
        <v>5</v>
      </c>
      <c r="F16" s="167">
        <v>6</v>
      </c>
      <c r="G16" s="169">
        <v>7</v>
      </c>
    </row>
    <row r="17" spans="1:7" s="4" customFormat="1" ht="12.75">
      <c r="A17" s="18">
        <v>1</v>
      </c>
      <c r="B17" s="19" t="s">
        <v>7</v>
      </c>
      <c r="C17" s="20" t="s">
        <v>8</v>
      </c>
      <c r="D17" s="20"/>
      <c r="E17" s="20"/>
      <c r="F17" s="20"/>
      <c r="G17" s="21">
        <f>G18+G26+G38+G47+G51</f>
        <v>202879.50608</v>
      </c>
    </row>
    <row r="18" spans="1:7" ht="25.5">
      <c r="A18" s="25"/>
      <c r="B18" s="22" t="s">
        <v>13</v>
      </c>
      <c r="C18" s="26" t="s">
        <v>8</v>
      </c>
      <c r="D18" s="26" t="s">
        <v>158</v>
      </c>
      <c r="E18" s="26"/>
      <c r="F18" s="26"/>
      <c r="G18" s="27">
        <f>G19</f>
        <v>26975.185</v>
      </c>
    </row>
    <row r="19" spans="1:7" ht="12.75">
      <c r="A19" s="25"/>
      <c r="B19" s="22" t="s">
        <v>9</v>
      </c>
      <c r="C19" s="26" t="s">
        <v>8</v>
      </c>
      <c r="D19" s="26" t="s">
        <v>158</v>
      </c>
      <c r="E19" s="24" t="s">
        <v>10</v>
      </c>
      <c r="F19" s="26"/>
      <c r="G19" s="27">
        <f>G20+G24</f>
        <v>26975.185</v>
      </c>
    </row>
    <row r="20" spans="1:7" ht="31.5" customHeight="1">
      <c r="A20" s="25"/>
      <c r="B20" s="22" t="s">
        <v>16</v>
      </c>
      <c r="C20" s="26" t="s">
        <v>8</v>
      </c>
      <c r="D20" s="26" t="s">
        <v>158</v>
      </c>
      <c r="E20" s="26" t="s">
        <v>17</v>
      </c>
      <c r="F20" s="26"/>
      <c r="G20" s="27">
        <f>SUM(G21:G23)</f>
        <v>20555.023</v>
      </c>
    </row>
    <row r="21" spans="1:7" ht="38.25">
      <c r="A21" s="25"/>
      <c r="B21" s="22" t="s">
        <v>11</v>
      </c>
      <c r="C21" s="26" t="s">
        <v>8</v>
      </c>
      <c r="D21" s="26" t="s">
        <v>158</v>
      </c>
      <c r="E21" s="26" t="s">
        <v>17</v>
      </c>
      <c r="F21" s="26" t="s">
        <v>12</v>
      </c>
      <c r="G21" s="27">
        <f>'прил 4'!G23</f>
        <v>16450.73</v>
      </c>
    </row>
    <row r="22" spans="1:7" ht="12.75">
      <c r="A22" s="25"/>
      <c r="B22" s="22" t="s">
        <v>18</v>
      </c>
      <c r="C22" s="26" t="s">
        <v>8</v>
      </c>
      <c r="D22" s="26" t="s">
        <v>158</v>
      </c>
      <c r="E22" s="26" t="s">
        <v>17</v>
      </c>
      <c r="F22" s="26" t="s">
        <v>19</v>
      </c>
      <c r="G22" s="27">
        <f>'прил 4'!G24</f>
        <v>4095.323</v>
      </c>
    </row>
    <row r="23" spans="1:7" ht="12.75">
      <c r="A23" s="25"/>
      <c r="B23" s="22" t="s">
        <v>20</v>
      </c>
      <c r="C23" s="26" t="s">
        <v>8</v>
      </c>
      <c r="D23" s="26" t="s">
        <v>158</v>
      </c>
      <c r="E23" s="26" t="s">
        <v>17</v>
      </c>
      <c r="F23" s="26" t="s">
        <v>21</v>
      </c>
      <c r="G23" s="27">
        <f>'прил 4'!G25</f>
        <v>8.97</v>
      </c>
    </row>
    <row r="24" spans="1:7" ht="15" customHeight="1">
      <c r="A24" s="25"/>
      <c r="B24" s="22" t="s">
        <v>181</v>
      </c>
      <c r="C24" s="26" t="s">
        <v>8</v>
      </c>
      <c r="D24" s="26" t="s">
        <v>158</v>
      </c>
      <c r="E24" s="24" t="s">
        <v>23</v>
      </c>
      <c r="F24" s="26"/>
      <c r="G24" s="27">
        <f>G25</f>
        <v>6420.162</v>
      </c>
    </row>
    <row r="25" spans="1:7" ht="38.25">
      <c r="A25" s="25"/>
      <c r="B25" s="22" t="s">
        <v>11</v>
      </c>
      <c r="C25" s="26" t="s">
        <v>8</v>
      </c>
      <c r="D25" s="26" t="s">
        <v>158</v>
      </c>
      <c r="E25" s="24" t="s">
        <v>23</v>
      </c>
      <c r="F25" s="26" t="s">
        <v>12</v>
      </c>
      <c r="G25" s="27">
        <f>'прил 4'!G27</f>
        <v>6420.162</v>
      </c>
    </row>
    <row r="26" spans="1:7" ht="33" customHeight="1">
      <c r="A26" s="25"/>
      <c r="B26" s="22" t="s">
        <v>32</v>
      </c>
      <c r="C26" s="26" t="s">
        <v>8</v>
      </c>
      <c r="D26" s="26" t="s">
        <v>64</v>
      </c>
      <c r="E26" s="26"/>
      <c r="F26" s="26"/>
      <c r="G26" s="27">
        <f>G27</f>
        <v>80493.22308</v>
      </c>
    </row>
    <row r="27" spans="1:7" ht="12.75">
      <c r="A27" s="25"/>
      <c r="B27" s="22" t="s">
        <v>9</v>
      </c>
      <c r="C27" s="26" t="s">
        <v>8</v>
      </c>
      <c r="D27" s="26" t="s">
        <v>64</v>
      </c>
      <c r="E27" s="24" t="s">
        <v>10</v>
      </c>
      <c r="F27" s="26"/>
      <c r="G27" s="27">
        <f>G28+G33+G36</f>
        <v>80493.22308</v>
      </c>
    </row>
    <row r="28" spans="1:7" ht="32.25" customHeight="1">
      <c r="A28" s="25"/>
      <c r="B28" s="22" t="s">
        <v>16</v>
      </c>
      <c r="C28" s="26" t="s">
        <v>8</v>
      </c>
      <c r="D28" s="26" t="s">
        <v>64</v>
      </c>
      <c r="E28" s="24" t="s">
        <v>17</v>
      </c>
      <c r="F28" s="26"/>
      <c r="G28" s="27">
        <f>SUM(G29:G32)</f>
        <v>75242.70814999999</v>
      </c>
    </row>
    <row r="29" spans="1:7" ht="38.25">
      <c r="A29" s="25"/>
      <c r="B29" s="22" t="s">
        <v>11</v>
      </c>
      <c r="C29" s="26" t="s">
        <v>8</v>
      </c>
      <c r="D29" s="26" t="s">
        <v>64</v>
      </c>
      <c r="E29" s="24" t="s">
        <v>17</v>
      </c>
      <c r="F29" s="26" t="s">
        <v>12</v>
      </c>
      <c r="G29" s="27">
        <f>'прил 4'!G44+'прил 4'!G262+'прил 4'!G311+'прил 4'!G422+'прил 4'!G356</f>
        <v>70112.38231</v>
      </c>
    </row>
    <row r="30" spans="1:7" ht="12.75">
      <c r="A30" s="25"/>
      <c r="B30" s="22" t="s">
        <v>18</v>
      </c>
      <c r="C30" s="26" t="s">
        <v>8</v>
      </c>
      <c r="D30" s="26" t="s">
        <v>64</v>
      </c>
      <c r="E30" s="24" t="s">
        <v>17</v>
      </c>
      <c r="F30" s="26" t="s">
        <v>19</v>
      </c>
      <c r="G30" s="27">
        <f>'прил 4'!G45+'прил 4'!G264+'прил 4'!G313+'прил 4'!G423+'прил 4'!G357</f>
        <v>2249.8420300000002</v>
      </c>
    </row>
    <row r="31" spans="1:7" ht="12.75">
      <c r="A31" s="25"/>
      <c r="B31" s="36" t="s">
        <v>49</v>
      </c>
      <c r="C31" s="26" t="s">
        <v>8</v>
      </c>
      <c r="D31" s="26" t="s">
        <v>64</v>
      </c>
      <c r="E31" s="24" t="s">
        <v>17</v>
      </c>
      <c r="F31" s="26" t="s">
        <v>50</v>
      </c>
      <c r="G31" s="27">
        <f>'прил 4'!G315</f>
        <v>668.4</v>
      </c>
    </row>
    <row r="32" spans="1:7" ht="18.75" customHeight="1">
      <c r="A32" s="25"/>
      <c r="B32" s="22" t="s">
        <v>20</v>
      </c>
      <c r="C32" s="26" t="s">
        <v>8</v>
      </c>
      <c r="D32" s="26" t="s">
        <v>64</v>
      </c>
      <c r="E32" s="24" t="s">
        <v>17</v>
      </c>
      <c r="F32" s="26" t="s">
        <v>21</v>
      </c>
      <c r="G32" s="27">
        <f>'прил 4'!G46+'прил 4'!G266+'прил 4'!G358</f>
        <v>2212.08381</v>
      </c>
    </row>
    <row r="33" spans="1:7" ht="17.25" customHeight="1">
      <c r="A33" s="25"/>
      <c r="B33" s="22" t="s">
        <v>34</v>
      </c>
      <c r="C33" s="26" t="s">
        <v>8</v>
      </c>
      <c r="D33" s="26" t="s">
        <v>64</v>
      </c>
      <c r="E33" s="24" t="s">
        <v>35</v>
      </c>
      <c r="F33" s="26"/>
      <c r="G33" s="27">
        <f>G34+G35</f>
        <v>4216.01493</v>
      </c>
    </row>
    <row r="34" spans="1:7" ht="38.25">
      <c r="A34" s="25"/>
      <c r="B34" s="22" t="s">
        <v>11</v>
      </c>
      <c r="C34" s="26" t="s">
        <v>8</v>
      </c>
      <c r="D34" s="26" t="s">
        <v>64</v>
      </c>
      <c r="E34" s="24" t="s">
        <v>35</v>
      </c>
      <c r="F34" s="26" t="s">
        <v>12</v>
      </c>
      <c r="G34" s="27">
        <f>'прил 4'!G48</f>
        <v>4139.35893</v>
      </c>
    </row>
    <row r="35" spans="1:7" ht="12.75">
      <c r="A35" s="25"/>
      <c r="B35" s="22" t="s">
        <v>18</v>
      </c>
      <c r="C35" s="26" t="s">
        <v>8</v>
      </c>
      <c r="D35" s="26" t="s">
        <v>64</v>
      </c>
      <c r="E35" s="24" t="s">
        <v>35</v>
      </c>
      <c r="F35" s="26" t="s">
        <v>19</v>
      </c>
      <c r="G35" s="27">
        <f>'прил 4'!G49</f>
        <v>76.656</v>
      </c>
    </row>
    <row r="36" spans="1:7" s="5" customFormat="1" ht="38.25" customHeight="1">
      <c r="A36" s="25"/>
      <c r="B36" s="22" t="s">
        <v>182</v>
      </c>
      <c r="C36" s="26" t="s">
        <v>8</v>
      </c>
      <c r="D36" s="26" t="s">
        <v>64</v>
      </c>
      <c r="E36" s="24" t="s">
        <v>155</v>
      </c>
      <c r="F36" s="26"/>
      <c r="G36" s="27">
        <f>G37</f>
        <v>1034.5</v>
      </c>
    </row>
    <row r="37" spans="1:7" s="5" customFormat="1" ht="12.75" customHeight="1">
      <c r="A37" s="25"/>
      <c r="B37" s="22" t="s">
        <v>18</v>
      </c>
      <c r="C37" s="26" t="s">
        <v>8</v>
      </c>
      <c r="D37" s="26" t="s">
        <v>64</v>
      </c>
      <c r="E37" s="24" t="s">
        <v>155</v>
      </c>
      <c r="F37" s="26" t="s">
        <v>19</v>
      </c>
      <c r="G37" s="27">
        <f>'прил 4'!G425</f>
        <v>1034.5</v>
      </c>
    </row>
    <row r="38" spans="1:7" ht="25.5">
      <c r="A38" s="25"/>
      <c r="B38" s="22" t="s">
        <v>26</v>
      </c>
      <c r="C38" s="26" t="s">
        <v>8</v>
      </c>
      <c r="D38" s="26" t="s">
        <v>183</v>
      </c>
      <c r="E38" s="26"/>
      <c r="F38" s="26"/>
      <c r="G38" s="27">
        <f>G39</f>
        <v>42668.50092</v>
      </c>
    </row>
    <row r="39" spans="1:7" ht="12.75">
      <c r="A39" s="25"/>
      <c r="B39" s="22" t="s">
        <v>9</v>
      </c>
      <c r="C39" s="26" t="s">
        <v>8</v>
      </c>
      <c r="D39" s="26" t="s">
        <v>183</v>
      </c>
      <c r="E39" s="24" t="s">
        <v>10</v>
      </c>
      <c r="F39" s="26"/>
      <c r="G39" s="27">
        <f>G40+G44</f>
        <v>42668.50092</v>
      </c>
    </row>
    <row r="40" spans="1:7" ht="25.5">
      <c r="A40" s="25"/>
      <c r="B40" s="22" t="s">
        <v>16</v>
      </c>
      <c r="C40" s="26" t="s">
        <v>8</v>
      </c>
      <c r="D40" s="26" t="s">
        <v>183</v>
      </c>
      <c r="E40" s="24" t="s">
        <v>17</v>
      </c>
      <c r="F40" s="26"/>
      <c r="G40" s="27">
        <f>G41+G42+G43</f>
        <v>36093.93937</v>
      </c>
    </row>
    <row r="41" spans="1:7" ht="38.25">
      <c r="A41" s="25"/>
      <c r="B41" s="22" t="s">
        <v>11</v>
      </c>
      <c r="C41" s="26" t="s">
        <v>8</v>
      </c>
      <c r="D41" s="26" t="s">
        <v>183</v>
      </c>
      <c r="E41" s="24" t="s">
        <v>17</v>
      </c>
      <c r="F41" s="26" t="s">
        <v>12</v>
      </c>
      <c r="G41" s="27">
        <f>'прил 4'!G33+'прил 4'!G67</f>
        <v>31488.45409</v>
      </c>
    </row>
    <row r="42" spans="1:7" ht="12.75">
      <c r="A42" s="25"/>
      <c r="B42" s="22" t="s">
        <v>18</v>
      </c>
      <c r="C42" s="26" t="s">
        <v>8</v>
      </c>
      <c r="D42" s="26" t="s">
        <v>183</v>
      </c>
      <c r="E42" s="24" t="s">
        <v>17</v>
      </c>
      <c r="F42" s="26" t="s">
        <v>19</v>
      </c>
      <c r="G42" s="27">
        <f>'прил 4'!G34+'прил 4'!G68</f>
        <v>4550.24528</v>
      </c>
    </row>
    <row r="43" spans="1:7" ht="12.75">
      <c r="A43" s="25"/>
      <c r="B43" s="22" t="s">
        <v>20</v>
      </c>
      <c r="C43" s="26" t="s">
        <v>8</v>
      </c>
      <c r="D43" s="26" t="s">
        <v>183</v>
      </c>
      <c r="E43" s="24" t="s">
        <v>17</v>
      </c>
      <c r="F43" s="26" t="s">
        <v>21</v>
      </c>
      <c r="G43" s="27">
        <f>'прил 4'!G35</f>
        <v>55.24</v>
      </c>
    </row>
    <row r="44" spans="1:7" ht="25.5">
      <c r="A44" s="25"/>
      <c r="B44" s="22" t="s">
        <v>28</v>
      </c>
      <c r="C44" s="26" t="s">
        <v>8</v>
      </c>
      <c r="D44" s="26" t="s">
        <v>183</v>
      </c>
      <c r="E44" s="24" t="s">
        <v>29</v>
      </c>
      <c r="F44" s="26"/>
      <c r="G44" s="27">
        <f>G45+G46</f>
        <v>6574.561549999999</v>
      </c>
    </row>
    <row r="45" spans="1:7" ht="38.25">
      <c r="A45" s="25"/>
      <c r="B45" s="22" t="s">
        <v>11</v>
      </c>
      <c r="C45" s="26" t="s">
        <v>8</v>
      </c>
      <c r="D45" s="26" t="s">
        <v>183</v>
      </c>
      <c r="E45" s="24" t="s">
        <v>29</v>
      </c>
      <c r="F45" s="26" t="s">
        <v>12</v>
      </c>
      <c r="G45" s="27">
        <f>'прил 4'!G37</f>
        <v>6521.97755</v>
      </c>
    </row>
    <row r="46" spans="1:7" ht="12.75">
      <c r="A46" s="25"/>
      <c r="B46" s="22" t="s">
        <v>18</v>
      </c>
      <c r="C46" s="26" t="s">
        <v>8</v>
      </c>
      <c r="D46" s="26" t="s">
        <v>183</v>
      </c>
      <c r="E46" s="24" t="s">
        <v>29</v>
      </c>
      <c r="F46" s="26" t="s">
        <v>19</v>
      </c>
      <c r="G46" s="27">
        <f>'прил 4'!G38</f>
        <v>52.584</v>
      </c>
    </row>
    <row r="47" spans="1:7" ht="12.75">
      <c r="A47" s="25"/>
      <c r="B47" s="22" t="s">
        <v>36</v>
      </c>
      <c r="C47" s="26" t="s">
        <v>8</v>
      </c>
      <c r="D47" s="26" t="s">
        <v>146</v>
      </c>
      <c r="E47" s="26"/>
      <c r="F47" s="26"/>
      <c r="G47" s="27">
        <f>G48</f>
        <v>400</v>
      </c>
    </row>
    <row r="48" spans="1:7" ht="12.75">
      <c r="A48" s="25"/>
      <c r="B48" s="28" t="s">
        <v>9</v>
      </c>
      <c r="C48" s="26" t="s">
        <v>8</v>
      </c>
      <c r="D48" s="26" t="s">
        <v>146</v>
      </c>
      <c r="E48" s="24" t="s">
        <v>10</v>
      </c>
      <c r="F48" s="26"/>
      <c r="G48" s="27">
        <f>G50</f>
        <v>400</v>
      </c>
    </row>
    <row r="49" spans="1:7" ht="12.75">
      <c r="A49" s="25"/>
      <c r="B49" s="22" t="s">
        <v>38</v>
      </c>
      <c r="C49" s="26" t="s">
        <v>8</v>
      </c>
      <c r="D49" s="26" t="s">
        <v>146</v>
      </c>
      <c r="E49" s="24" t="s">
        <v>39</v>
      </c>
      <c r="F49" s="29"/>
      <c r="G49" s="27">
        <f>G50</f>
        <v>400</v>
      </c>
    </row>
    <row r="50" spans="1:7" ht="12.75">
      <c r="A50" s="25"/>
      <c r="B50" s="22" t="s">
        <v>20</v>
      </c>
      <c r="C50" s="26" t="s">
        <v>8</v>
      </c>
      <c r="D50" s="26" t="s">
        <v>146</v>
      </c>
      <c r="E50" s="24" t="s">
        <v>39</v>
      </c>
      <c r="F50" s="29" t="s">
        <v>21</v>
      </c>
      <c r="G50" s="27">
        <f>'прил 4'!G53</f>
        <v>400</v>
      </c>
    </row>
    <row r="51" spans="1:7" ht="12.75">
      <c r="A51" s="25"/>
      <c r="B51" s="22" t="s">
        <v>40</v>
      </c>
      <c r="C51" s="26" t="s">
        <v>8</v>
      </c>
      <c r="D51" s="26" t="s">
        <v>184</v>
      </c>
      <c r="E51" s="26"/>
      <c r="F51" s="26"/>
      <c r="G51" s="27">
        <f>G52+G69+G85+G98+G105+G76</f>
        <v>52342.59708</v>
      </c>
    </row>
    <row r="52" spans="1:7" ht="35.25" customHeight="1">
      <c r="A52" s="25"/>
      <c r="B52" s="30" t="s">
        <v>268</v>
      </c>
      <c r="C52" s="26" t="s">
        <v>8</v>
      </c>
      <c r="D52" s="26" t="s">
        <v>184</v>
      </c>
      <c r="E52" s="26" t="s">
        <v>114</v>
      </c>
      <c r="F52" s="26"/>
      <c r="G52" s="27">
        <f>G53+G55+G57+G61+G63+G65+G67+G59</f>
        <v>3800</v>
      </c>
    </row>
    <row r="53" spans="1:7" ht="58.5" customHeight="1">
      <c r="A53" s="25"/>
      <c r="B53" s="32" t="s">
        <v>240</v>
      </c>
      <c r="C53" s="26" t="s">
        <v>8</v>
      </c>
      <c r="D53" s="26" t="s">
        <v>184</v>
      </c>
      <c r="E53" s="26" t="s">
        <v>116</v>
      </c>
      <c r="F53" s="26"/>
      <c r="G53" s="27">
        <f>G54</f>
        <v>500</v>
      </c>
    </row>
    <row r="54" spans="1:8" ht="12.75">
      <c r="A54" s="25"/>
      <c r="B54" s="22" t="s">
        <v>18</v>
      </c>
      <c r="C54" s="26" t="s">
        <v>8</v>
      </c>
      <c r="D54" s="26" t="s">
        <v>184</v>
      </c>
      <c r="E54" s="26" t="s">
        <v>116</v>
      </c>
      <c r="F54" s="26" t="s">
        <v>19</v>
      </c>
      <c r="G54" s="27">
        <f>'прил 4'!G270</f>
        <v>500</v>
      </c>
      <c r="H54" s="5"/>
    </row>
    <row r="55" spans="1:7" ht="51">
      <c r="A55" s="25"/>
      <c r="B55" s="33" t="s">
        <v>117</v>
      </c>
      <c r="C55" s="26" t="s">
        <v>8</v>
      </c>
      <c r="D55" s="26" t="s">
        <v>184</v>
      </c>
      <c r="E55" s="26" t="s">
        <v>118</v>
      </c>
      <c r="F55" s="26"/>
      <c r="G55" s="27">
        <f>G56</f>
        <v>100</v>
      </c>
    </row>
    <row r="56" spans="1:7" ht="12.75">
      <c r="A56" s="25"/>
      <c r="B56" s="22" t="s">
        <v>18</v>
      </c>
      <c r="C56" s="26" t="s">
        <v>8</v>
      </c>
      <c r="D56" s="26" t="s">
        <v>184</v>
      </c>
      <c r="E56" s="26" t="s">
        <v>118</v>
      </c>
      <c r="F56" s="26" t="s">
        <v>19</v>
      </c>
      <c r="G56" s="27">
        <f>'прил 4'!G272</f>
        <v>100</v>
      </c>
    </row>
    <row r="57" spans="1:7" ht="51">
      <c r="A57" s="25"/>
      <c r="B57" s="33" t="s">
        <v>119</v>
      </c>
      <c r="C57" s="26" t="s">
        <v>8</v>
      </c>
      <c r="D57" s="26" t="s">
        <v>184</v>
      </c>
      <c r="E57" s="26" t="s">
        <v>120</v>
      </c>
      <c r="F57" s="26"/>
      <c r="G57" s="27">
        <f>G58</f>
        <v>500</v>
      </c>
    </row>
    <row r="58" spans="1:7" ht="24" customHeight="1">
      <c r="A58" s="25"/>
      <c r="B58" s="22" t="s">
        <v>18</v>
      </c>
      <c r="C58" s="26" t="s">
        <v>8</v>
      </c>
      <c r="D58" s="26" t="s">
        <v>184</v>
      </c>
      <c r="E58" s="26" t="s">
        <v>120</v>
      </c>
      <c r="F58" s="26" t="s">
        <v>19</v>
      </c>
      <c r="G58" s="27">
        <f>'прил 4'!G274</f>
        <v>500</v>
      </c>
    </row>
    <row r="59" spans="1:7" ht="63.75" customHeight="1">
      <c r="A59" s="25"/>
      <c r="B59" s="31" t="s">
        <v>383</v>
      </c>
      <c r="C59" s="26" t="s">
        <v>8</v>
      </c>
      <c r="D59" s="26" t="s">
        <v>184</v>
      </c>
      <c r="E59" s="26" t="s">
        <v>125</v>
      </c>
      <c r="F59" s="26"/>
      <c r="G59" s="27">
        <f>G60</f>
        <v>250</v>
      </c>
    </row>
    <row r="60" spans="1:7" ht="24" customHeight="1">
      <c r="A60" s="25"/>
      <c r="B60" s="30" t="s">
        <v>18</v>
      </c>
      <c r="C60" s="26" t="s">
        <v>8</v>
      </c>
      <c r="D60" s="26" t="s">
        <v>184</v>
      </c>
      <c r="E60" s="26" t="s">
        <v>125</v>
      </c>
      <c r="F60" s="26" t="s">
        <v>19</v>
      </c>
      <c r="G60" s="27">
        <f>'прил 4'!G276</f>
        <v>250</v>
      </c>
    </row>
    <row r="61" spans="1:7" ht="51">
      <c r="A61" s="25"/>
      <c r="B61" s="33" t="s">
        <v>124</v>
      </c>
      <c r="C61" s="26" t="s">
        <v>8</v>
      </c>
      <c r="D61" s="26" t="s">
        <v>184</v>
      </c>
      <c r="E61" s="26" t="s">
        <v>127</v>
      </c>
      <c r="F61" s="26"/>
      <c r="G61" s="27">
        <f>G62</f>
        <v>1500</v>
      </c>
    </row>
    <row r="62" spans="1:7" ht="12.75">
      <c r="A62" s="25"/>
      <c r="B62" s="22" t="s">
        <v>18</v>
      </c>
      <c r="C62" s="26" t="s">
        <v>8</v>
      </c>
      <c r="D62" s="26" t="s">
        <v>184</v>
      </c>
      <c r="E62" s="26" t="s">
        <v>127</v>
      </c>
      <c r="F62" s="26" t="s">
        <v>19</v>
      </c>
      <c r="G62" s="27">
        <f>'прил 4'!G319</f>
        <v>1500</v>
      </c>
    </row>
    <row r="63" spans="1:7" ht="51.75" customHeight="1">
      <c r="A63" s="25"/>
      <c r="B63" s="160" t="s">
        <v>126</v>
      </c>
      <c r="C63" s="26" t="s">
        <v>8</v>
      </c>
      <c r="D63" s="26" t="s">
        <v>184</v>
      </c>
      <c r="E63" s="26" t="s">
        <v>195</v>
      </c>
      <c r="F63" s="26"/>
      <c r="G63" s="27">
        <f>G64</f>
        <v>500</v>
      </c>
    </row>
    <row r="64" spans="1:7" ht="12.75">
      <c r="A64" s="25"/>
      <c r="B64" s="22" t="s">
        <v>18</v>
      </c>
      <c r="C64" s="26" t="s">
        <v>8</v>
      </c>
      <c r="D64" s="26" t="s">
        <v>184</v>
      </c>
      <c r="E64" s="26" t="s">
        <v>195</v>
      </c>
      <c r="F64" s="26" t="s">
        <v>19</v>
      </c>
      <c r="G64" s="27">
        <f>'прил 4'!G321</f>
        <v>500</v>
      </c>
    </row>
    <row r="65" spans="1:7" ht="57" customHeight="1">
      <c r="A65" s="25"/>
      <c r="B65" s="160" t="s">
        <v>341</v>
      </c>
      <c r="C65" s="26" t="s">
        <v>8</v>
      </c>
      <c r="D65" s="26" t="s">
        <v>184</v>
      </c>
      <c r="E65" s="26" t="s">
        <v>265</v>
      </c>
      <c r="F65" s="26"/>
      <c r="G65" s="27">
        <f>G66</f>
        <v>300</v>
      </c>
    </row>
    <row r="66" spans="1:7" ht="12.75">
      <c r="A66" s="25"/>
      <c r="B66" s="160" t="s">
        <v>18</v>
      </c>
      <c r="C66" s="26" t="s">
        <v>8</v>
      </c>
      <c r="D66" s="26" t="s">
        <v>184</v>
      </c>
      <c r="E66" s="26" t="s">
        <v>265</v>
      </c>
      <c r="F66" s="26" t="s">
        <v>19</v>
      </c>
      <c r="G66" s="27">
        <f>'прил 4'!G323</f>
        <v>300</v>
      </c>
    </row>
    <row r="67" spans="1:7" ht="51">
      <c r="A67" s="25"/>
      <c r="B67" s="40" t="s">
        <v>300</v>
      </c>
      <c r="C67" s="26" t="s">
        <v>8</v>
      </c>
      <c r="D67" s="26" t="s">
        <v>184</v>
      </c>
      <c r="E67" s="24" t="s">
        <v>301</v>
      </c>
      <c r="F67" s="41"/>
      <c r="G67" s="27">
        <f>G68</f>
        <v>150</v>
      </c>
    </row>
    <row r="68" spans="1:7" ht="12.75">
      <c r="A68" s="25"/>
      <c r="B68" s="30" t="s">
        <v>18</v>
      </c>
      <c r="C68" s="26" t="s">
        <v>8</v>
      </c>
      <c r="D68" s="26" t="s">
        <v>184</v>
      </c>
      <c r="E68" s="24" t="s">
        <v>301</v>
      </c>
      <c r="F68" s="41" t="s">
        <v>19</v>
      </c>
      <c r="G68" s="27">
        <f>'прил 4'!G277</f>
        <v>150</v>
      </c>
    </row>
    <row r="69" spans="1:7" ht="25.5">
      <c r="A69" s="25"/>
      <c r="B69" s="22" t="s">
        <v>194</v>
      </c>
      <c r="C69" s="26" t="s">
        <v>8</v>
      </c>
      <c r="D69" s="26" t="s">
        <v>184</v>
      </c>
      <c r="E69" s="26" t="s">
        <v>53</v>
      </c>
      <c r="F69" s="26"/>
      <c r="G69" s="27">
        <f>G70+G73</f>
        <v>210</v>
      </c>
    </row>
    <row r="70" spans="1:7" ht="63.75">
      <c r="A70" s="25"/>
      <c r="B70" s="33" t="s">
        <v>188</v>
      </c>
      <c r="C70" s="26" t="s">
        <v>8</v>
      </c>
      <c r="D70" s="26" t="s">
        <v>184</v>
      </c>
      <c r="E70" s="26" t="s">
        <v>54</v>
      </c>
      <c r="F70" s="26"/>
      <c r="G70" s="27">
        <f>G71+G72</f>
        <v>105</v>
      </c>
    </row>
    <row r="71" spans="1:7" ht="12.75">
      <c r="A71" s="25"/>
      <c r="B71" s="33" t="s">
        <v>20</v>
      </c>
      <c r="C71" s="26" t="s">
        <v>8</v>
      </c>
      <c r="D71" s="26" t="s">
        <v>184</v>
      </c>
      <c r="E71" s="26" t="s">
        <v>54</v>
      </c>
      <c r="F71" s="26" t="s">
        <v>21</v>
      </c>
      <c r="G71" s="27">
        <f>'прил 4'!G72</f>
        <v>100</v>
      </c>
    </row>
    <row r="72" spans="1:7" ht="12.75">
      <c r="A72" s="25"/>
      <c r="B72" s="30" t="s">
        <v>18</v>
      </c>
      <c r="C72" s="26" t="s">
        <v>8</v>
      </c>
      <c r="D72" s="26" t="s">
        <v>184</v>
      </c>
      <c r="E72" s="26" t="s">
        <v>54</v>
      </c>
      <c r="F72" s="26" t="s">
        <v>19</v>
      </c>
      <c r="G72" s="27">
        <f>'прил 4'!G73</f>
        <v>5</v>
      </c>
    </row>
    <row r="73" spans="1:7" ht="51">
      <c r="A73" s="25"/>
      <c r="B73" s="33" t="s">
        <v>189</v>
      </c>
      <c r="C73" s="26" t="s">
        <v>8</v>
      </c>
      <c r="D73" s="26" t="s">
        <v>184</v>
      </c>
      <c r="E73" s="26" t="s">
        <v>241</v>
      </c>
      <c r="F73" s="26"/>
      <c r="G73" s="27">
        <f>G74+G75</f>
        <v>105</v>
      </c>
    </row>
    <row r="74" spans="1:7" ht="12.75">
      <c r="A74" s="25"/>
      <c r="B74" s="33" t="s">
        <v>20</v>
      </c>
      <c r="C74" s="26" t="s">
        <v>8</v>
      </c>
      <c r="D74" s="26" t="s">
        <v>184</v>
      </c>
      <c r="E74" s="26" t="s">
        <v>241</v>
      </c>
      <c r="F74" s="26" t="s">
        <v>21</v>
      </c>
      <c r="G74" s="27">
        <f>'прил 4'!G75</f>
        <v>100</v>
      </c>
    </row>
    <row r="75" spans="1:7" ht="12.75">
      <c r="A75" s="25"/>
      <c r="B75" s="30" t="s">
        <v>18</v>
      </c>
      <c r="C75" s="26" t="s">
        <v>8</v>
      </c>
      <c r="D75" s="26" t="s">
        <v>184</v>
      </c>
      <c r="E75" s="26" t="s">
        <v>241</v>
      </c>
      <c r="F75" s="26" t="s">
        <v>19</v>
      </c>
      <c r="G75" s="27">
        <f>'прил 4'!G76</f>
        <v>5</v>
      </c>
    </row>
    <row r="76" spans="1:7" ht="25.5">
      <c r="A76" s="25"/>
      <c r="B76" s="30" t="s">
        <v>326</v>
      </c>
      <c r="C76" s="26" t="s">
        <v>8</v>
      </c>
      <c r="D76" s="26" t="s">
        <v>184</v>
      </c>
      <c r="E76" s="24" t="s">
        <v>327</v>
      </c>
      <c r="F76" s="41"/>
      <c r="G76" s="27">
        <f>G79+G83+G77+G81</f>
        <v>1264.2964</v>
      </c>
    </row>
    <row r="77" spans="1:7" ht="63.75">
      <c r="A77" s="25"/>
      <c r="B77" s="31" t="s">
        <v>351</v>
      </c>
      <c r="C77" s="26" t="s">
        <v>8</v>
      </c>
      <c r="D77" s="26" t="s">
        <v>184</v>
      </c>
      <c r="E77" s="24" t="s">
        <v>352</v>
      </c>
      <c r="F77" s="41"/>
      <c r="G77" s="27">
        <f>G78</f>
        <v>59.48398</v>
      </c>
    </row>
    <row r="78" spans="1:7" ht="12.75">
      <c r="A78" s="25"/>
      <c r="B78" s="30" t="s">
        <v>18</v>
      </c>
      <c r="C78" s="26" t="s">
        <v>8</v>
      </c>
      <c r="D78" s="26" t="s">
        <v>184</v>
      </c>
      <c r="E78" s="24" t="s">
        <v>352</v>
      </c>
      <c r="F78" s="41" t="s">
        <v>19</v>
      </c>
      <c r="G78" s="27">
        <f>'прил 4'!G326</f>
        <v>59.48398</v>
      </c>
    </row>
    <row r="79" spans="1:7" ht="51">
      <c r="A79" s="25"/>
      <c r="B79" s="40" t="s">
        <v>328</v>
      </c>
      <c r="C79" s="26" t="s">
        <v>8</v>
      </c>
      <c r="D79" s="26" t="s">
        <v>184</v>
      </c>
      <c r="E79" s="24" t="s">
        <v>329</v>
      </c>
      <c r="F79" s="41"/>
      <c r="G79" s="27">
        <f>G80</f>
        <v>38.51602</v>
      </c>
    </row>
    <row r="80" spans="1:7" ht="12.75">
      <c r="A80" s="25"/>
      <c r="B80" s="30" t="s">
        <v>18</v>
      </c>
      <c r="C80" s="26" t="s">
        <v>8</v>
      </c>
      <c r="D80" s="26" t="s">
        <v>184</v>
      </c>
      <c r="E80" s="24" t="s">
        <v>329</v>
      </c>
      <c r="F80" s="41" t="s">
        <v>19</v>
      </c>
      <c r="G80" s="27">
        <f>'прил 4'!G328</f>
        <v>38.51602</v>
      </c>
    </row>
    <row r="81" spans="1:7" ht="63.75">
      <c r="A81" s="25"/>
      <c r="B81" s="31" t="s">
        <v>389</v>
      </c>
      <c r="C81" s="26" t="s">
        <v>8</v>
      </c>
      <c r="D81" s="26" t="s">
        <v>184</v>
      </c>
      <c r="E81" s="24" t="s">
        <v>388</v>
      </c>
      <c r="F81" s="41"/>
      <c r="G81" s="27">
        <f>G82</f>
        <v>966.2964</v>
      </c>
    </row>
    <row r="82" spans="1:7" ht="12.75">
      <c r="A82" s="25"/>
      <c r="B82" s="30" t="s">
        <v>18</v>
      </c>
      <c r="C82" s="26" t="s">
        <v>8</v>
      </c>
      <c r="D82" s="26" t="s">
        <v>184</v>
      </c>
      <c r="E82" s="24" t="s">
        <v>388</v>
      </c>
      <c r="F82" s="41" t="s">
        <v>19</v>
      </c>
      <c r="G82" s="27">
        <f>'прил 4'!G330</f>
        <v>966.2964</v>
      </c>
    </row>
    <row r="83" spans="1:7" ht="63.75">
      <c r="A83" s="25"/>
      <c r="B83" s="40" t="s">
        <v>331</v>
      </c>
      <c r="C83" s="26" t="s">
        <v>8</v>
      </c>
      <c r="D83" s="26" t="s">
        <v>184</v>
      </c>
      <c r="E83" s="24" t="s">
        <v>330</v>
      </c>
      <c r="F83" s="41"/>
      <c r="G83" s="27">
        <f>G84</f>
        <v>200</v>
      </c>
    </row>
    <row r="84" spans="1:7" ht="12.75">
      <c r="A84" s="25"/>
      <c r="B84" s="30" t="s">
        <v>18</v>
      </c>
      <c r="C84" s="26" t="s">
        <v>8</v>
      </c>
      <c r="D84" s="26" t="s">
        <v>184</v>
      </c>
      <c r="E84" s="24" t="s">
        <v>330</v>
      </c>
      <c r="F84" s="41" t="s">
        <v>19</v>
      </c>
      <c r="G84" s="27">
        <f>'прил 4'!G332</f>
        <v>200</v>
      </c>
    </row>
    <row r="85" spans="1:7" ht="25.5">
      <c r="A85" s="25"/>
      <c r="B85" s="32" t="s">
        <v>264</v>
      </c>
      <c r="C85" s="26" t="s">
        <v>8</v>
      </c>
      <c r="D85" s="26" t="s">
        <v>184</v>
      </c>
      <c r="E85" s="26" t="s">
        <v>104</v>
      </c>
      <c r="F85" s="26"/>
      <c r="G85" s="27">
        <f>G86+G95</f>
        <v>1060.39903</v>
      </c>
    </row>
    <row r="86" spans="1:7" ht="25.5">
      <c r="A86" s="25"/>
      <c r="B86" s="32" t="s">
        <v>216</v>
      </c>
      <c r="C86" s="26" t="s">
        <v>8</v>
      </c>
      <c r="D86" s="26" t="s">
        <v>184</v>
      </c>
      <c r="E86" s="26" t="s">
        <v>217</v>
      </c>
      <c r="F86" s="26"/>
      <c r="G86" s="27">
        <f>G87+G90+G93</f>
        <v>1030.39903</v>
      </c>
    </row>
    <row r="87" spans="1:7" ht="38.25">
      <c r="A87" s="25"/>
      <c r="B87" s="32" t="s">
        <v>256</v>
      </c>
      <c r="C87" s="26" t="s">
        <v>8</v>
      </c>
      <c r="D87" s="26" t="s">
        <v>184</v>
      </c>
      <c r="E87" s="26" t="s">
        <v>270</v>
      </c>
      <c r="F87" s="26"/>
      <c r="G87" s="27">
        <f>G88+G89</f>
        <v>150</v>
      </c>
    </row>
    <row r="88" spans="1:7" ht="38.25">
      <c r="A88" s="25"/>
      <c r="B88" s="32" t="s">
        <v>11</v>
      </c>
      <c r="C88" s="26" t="s">
        <v>8</v>
      </c>
      <c r="D88" s="26" t="s">
        <v>184</v>
      </c>
      <c r="E88" s="26" t="s">
        <v>270</v>
      </c>
      <c r="F88" s="26" t="s">
        <v>12</v>
      </c>
      <c r="G88" s="27">
        <f>'прил 4'!G430</f>
        <v>145</v>
      </c>
    </row>
    <row r="89" spans="1:7" ht="12.75">
      <c r="A89" s="25"/>
      <c r="B89" s="32" t="s">
        <v>18</v>
      </c>
      <c r="C89" s="26" t="s">
        <v>8</v>
      </c>
      <c r="D89" s="26" t="s">
        <v>184</v>
      </c>
      <c r="E89" s="26" t="s">
        <v>270</v>
      </c>
      <c r="F89" s="26" t="s">
        <v>19</v>
      </c>
      <c r="G89" s="27">
        <f>'прил 4'!G431</f>
        <v>5</v>
      </c>
    </row>
    <row r="90" spans="1:7" ht="57.75" customHeight="1">
      <c r="A90" s="25"/>
      <c r="B90" s="32" t="s">
        <v>314</v>
      </c>
      <c r="C90" s="26" t="s">
        <v>8</v>
      </c>
      <c r="D90" s="26" t="s">
        <v>184</v>
      </c>
      <c r="E90" s="161" t="s">
        <v>304</v>
      </c>
      <c r="F90" s="26"/>
      <c r="G90" s="27">
        <f>G91+G92</f>
        <v>150</v>
      </c>
    </row>
    <row r="91" spans="1:7" ht="38.25">
      <c r="A91" s="25"/>
      <c r="B91" s="30" t="s">
        <v>11</v>
      </c>
      <c r="C91" s="26" t="s">
        <v>8</v>
      </c>
      <c r="D91" s="26" t="s">
        <v>184</v>
      </c>
      <c r="E91" s="161" t="s">
        <v>304</v>
      </c>
      <c r="F91" s="26" t="s">
        <v>12</v>
      </c>
      <c r="G91" s="27">
        <f>'прил 4'!G433</f>
        <v>145</v>
      </c>
    </row>
    <row r="92" spans="1:7" ht="12.75">
      <c r="A92" s="25"/>
      <c r="B92" s="30" t="s">
        <v>18</v>
      </c>
      <c r="C92" s="26" t="s">
        <v>8</v>
      </c>
      <c r="D92" s="26" t="s">
        <v>184</v>
      </c>
      <c r="E92" s="161" t="s">
        <v>304</v>
      </c>
      <c r="F92" s="26" t="s">
        <v>19</v>
      </c>
      <c r="G92" s="27">
        <f>'прил 4'!G434</f>
        <v>5</v>
      </c>
    </row>
    <row r="93" spans="1:7" ht="51">
      <c r="A93" s="25"/>
      <c r="B93" s="32" t="s">
        <v>105</v>
      </c>
      <c r="C93" s="26" t="s">
        <v>8</v>
      </c>
      <c r="D93" s="26" t="s">
        <v>184</v>
      </c>
      <c r="E93" s="26" t="s">
        <v>218</v>
      </c>
      <c r="F93" s="26"/>
      <c r="G93" s="27">
        <f>G94</f>
        <v>730.39903</v>
      </c>
    </row>
    <row r="94" spans="1:7" ht="12.75">
      <c r="A94" s="25"/>
      <c r="B94" s="30" t="s">
        <v>18</v>
      </c>
      <c r="C94" s="26" t="s">
        <v>8</v>
      </c>
      <c r="D94" s="26" t="s">
        <v>184</v>
      </c>
      <c r="E94" s="26" t="s">
        <v>218</v>
      </c>
      <c r="F94" s="26" t="s">
        <v>19</v>
      </c>
      <c r="G94" s="27">
        <f>'прил 4'!G436</f>
        <v>730.39903</v>
      </c>
    </row>
    <row r="95" spans="1:7" ht="12.75">
      <c r="A95" s="25"/>
      <c r="B95" s="30" t="s">
        <v>219</v>
      </c>
      <c r="C95" s="26" t="s">
        <v>8</v>
      </c>
      <c r="D95" s="26" t="s">
        <v>184</v>
      </c>
      <c r="E95" s="26" t="s">
        <v>221</v>
      </c>
      <c r="F95" s="26"/>
      <c r="G95" s="27">
        <f>G96</f>
        <v>30</v>
      </c>
    </row>
    <row r="96" spans="1:7" ht="63.75">
      <c r="A96" s="25"/>
      <c r="B96" s="32" t="s">
        <v>156</v>
      </c>
      <c r="C96" s="26" t="s">
        <v>8</v>
      </c>
      <c r="D96" s="26" t="s">
        <v>184</v>
      </c>
      <c r="E96" s="26" t="s">
        <v>220</v>
      </c>
      <c r="F96" s="26"/>
      <c r="G96" s="27">
        <f>G97</f>
        <v>30</v>
      </c>
    </row>
    <row r="97" spans="1:7" ht="12.75">
      <c r="A97" s="25"/>
      <c r="B97" s="30" t="s">
        <v>18</v>
      </c>
      <c r="C97" s="26" t="s">
        <v>8</v>
      </c>
      <c r="D97" s="26" t="s">
        <v>184</v>
      </c>
      <c r="E97" s="26" t="s">
        <v>220</v>
      </c>
      <c r="F97" s="26" t="s">
        <v>19</v>
      </c>
      <c r="G97" s="27">
        <f>'прил 4'!G439</f>
        <v>30</v>
      </c>
    </row>
    <row r="98" spans="1:7" ht="25.5">
      <c r="A98" s="25"/>
      <c r="B98" s="30" t="s">
        <v>191</v>
      </c>
      <c r="C98" s="26" t="s">
        <v>8</v>
      </c>
      <c r="D98" s="26" t="s">
        <v>184</v>
      </c>
      <c r="E98" s="26" t="s">
        <v>121</v>
      </c>
      <c r="F98" s="26"/>
      <c r="G98" s="27">
        <f>G99+G102</f>
        <v>3690</v>
      </c>
    </row>
    <row r="99" spans="1:7" ht="12.75">
      <c r="A99" s="25"/>
      <c r="B99" s="30" t="s">
        <v>196</v>
      </c>
      <c r="C99" s="26" t="s">
        <v>8</v>
      </c>
      <c r="D99" s="26" t="s">
        <v>184</v>
      </c>
      <c r="E99" s="26" t="s">
        <v>128</v>
      </c>
      <c r="F99" s="26"/>
      <c r="G99" s="27">
        <f>G100</f>
        <v>3190</v>
      </c>
    </row>
    <row r="100" spans="1:7" ht="44.25" customHeight="1">
      <c r="A100" s="25"/>
      <c r="B100" s="32" t="s">
        <v>340</v>
      </c>
      <c r="C100" s="26" t="s">
        <v>8</v>
      </c>
      <c r="D100" s="26" t="s">
        <v>184</v>
      </c>
      <c r="E100" s="24" t="s">
        <v>339</v>
      </c>
      <c r="F100" s="26"/>
      <c r="G100" s="27">
        <f>G101</f>
        <v>3190</v>
      </c>
    </row>
    <row r="101" spans="1:7" ht="12.75">
      <c r="A101" s="25"/>
      <c r="B101" s="30" t="s">
        <v>18</v>
      </c>
      <c r="C101" s="26" t="s">
        <v>8</v>
      </c>
      <c r="D101" s="26" t="s">
        <v>184</v>
      </c>
      <c r="E101" s="24" t="s">
        <v>339</v>
      </c>
      <c r="F101" s="26" t="s">
        <v>19</v>
      </c>
      <c r="G101" s="27">
        <f>'прил 4'!G336</f>
        <v>3190</v>
      </c>
    </row>
    <row r="102" spans="1:7" ht="25.5">
      <c r="A102" s="25"/>
      <c r="B102" s="32" t="s">
        <v>242</v>
      </c>
      <c r="C102" s="26" t="s">
        <v>8</v>
      </c>
      <c r="D102" s="26" t="s">
        <v>184</v>
      </c>
      <c r="E102" s="26" t="s">
        <v>129</v>
      </c>
      <c r="F102" s="26"/>
      <c r="G102" s="27">
        <f>G103</f>
        <v>500</v>
      </c>
    </row>
    <row r="103" spans="1:7" ht="51">
      <c r="A103" s="25"/>
      <c r="B103" s="32" t="s">
        <v>243</v>
      </c>
      <c r="C103" s="26" t="s">
        <v>8</v>
      </c>
      <c r="D103" s="26" t="s">
        <v>184</v>
      </c>
      <c r="E103" s="26" t="s">
        <v>244</v>
      </c>
      <c r="F103" s="26"/>
      <c r="G103" s="27">
        <f>G104</f>
        <v>500</v>
      </c>
    </row>
    <row r="104" spans="1:7" ht="12.75">
      <c r="A104" s="25"/>
      <c r="B104" s="30" t="s">
        <v>18</v>
      </c>
      <c r="C104" s="26" t="s">
        <v>8</v>
      </c>
      <c r="D104" s="26" t="s">
        <v>184</v>
      </c>
      <c r="E104" s="26" t="s">
        <v>244</v>
      </c>
      <c r="F104" s="26" t="s">
        <v>19</v>
      </c>
      <c r="G104" s="27">
        <f>'прил 4'!G339</f>
        <v>500</v>
      </c>
    </row>
    <row r="105" spans="1:7" ht="12.75">
      <c r="A105" s="25"/>
      <c r="B105" s="30" t="s">
        <v>78</v>
      </c>
      <c r="C105" s="26" t="s">
        <v>8</v>
      </c>
      <c r="D105" s="26" t="s">
        <v>184</v>
      </c>
      <c r="E105" s="26" t="s">
        <v>10</v>
      </c>
      <c r="F105" s="26"/>
      <c r="G105" s="27">
        <f>G112+G110+G117+G106+G114+G122+G108</f>
        <v>42317.90165</v>
      </c>
    </row>
    <row r="106" spans="1:7" ht="25.5">
      <c r="A106" s="25"/>
      <c r="B106" s="30" t="s">
        <v>259</v>
      </c>
      <c r="C106" s="26" t="s">
        <v>8</v>
      </c>
      <c r="D106" s="26" t="s">
        <v>184</v>
      </c>
      <c r="E106" s="24" t="s">
        <v>48</v>
      </c>
      <c r="F106" s="26"/>
      <c r="G106" s="27">
        <f>G107</f>
        <v>3592.044</v>
      </c>
    </row>
    <row r="107" spans="1:7" ht="12.75">
      <c r="A107" s="25"/>
      <c r="B107" s="39" t="s">
        <v>49</v>
      </c>
      <c r="C107" s="26" t="s">
        <v>8</v>
      </c>
      <c r="D107" s="26" t="s">
        <v>184</v>
      </c>
      <c r="E107" s="24" t="s">
        <v>48</v>
      </c>
      <c r="F107" s="26" t="s">
        <v>50</v>
      </c>
      <c r="G107" s="27">
        <f>'прил 4'!G57</f>
        <v>3592.044</v>
      </c>
    </row>
    <row r="108" spans="1:7" ht="25.5">
      <c r="A108" s="25"/>
      <c r="B108" s="222" t="s">
        <v>394</v>
      </c>
      <c r="C108" s="26" t="s">
        <v>8</v>
      </c>
      <c r="D108" s="26" t="s">
        <v>184</v>
      </c>
      <c r="E108" s="24" t="s">
        <v>395</v>
      </c>
      <c r="F108" s="26"/>
      <c r="G108" s="27">
        <f>G109</f>
        <v>50</v>
      </c>
    </row>
    <row r="109" spans="1:7" ht="12.75">
      <c r="A109" s="25"/>
      <c r="B109" s="222" t="s">
        <v>396</v>
      </c>
      <c r="C109" s="26" t="s">
        <v>8</v>
      </c>
      <c r="D109" s="26" t="s">
        <v>184</v>
      </c>
      <c r="E109" s="24" t="s">
        <v>395</v>
      </c>
      <c r="F109" s="26" t="s">
        <v>50</v>
      </c>
      <c r="G109" s="27">
        <v>50</v>
      </c>
    </row>
    <row r="110" spans="1:7" ht="25.5">
      <c r="A110" s="25"/>
      <c r="B110" s="30" t="s">
        <v>275</v>
      </c>
      <c r="C110" s="26" t="s">
        <v>8</v>
      </c>
      <c r="D110" s="26" t="s">
        <v>184</v>
      </c>
      <c r="E110" s="24" t="s">
        <v>274</v>
      </c>
      <c r="F110" s="26"/>
      <c r="G110" s="27">
        <f>G111</f>
        <v>6369</v>
      </c>
    </row>
    <row r="111" spans="1:7" ht="12.75">
      <c r="A111" s="25"/>
      <c r="B111" s="30" t="s">
        <v>61</v>
      </c>
      <c r="C111" s="26" t="s">
        <v>8</v>
      </c>
      <c r="D111" s="26" t="s">
        <v>184</v>
      </c>
      <c r="E111" s="24" t="s">
        <v>274</v>
      </c>
      <c r="F111" s="26" t="s">
        <v>62</v>
      </c>
      <c r="G111" s="27">
        <f>'прил 4'!G92</f>
        <v>6369</v>
      </c>
    </row>
    <row r="112" spans="1:7" ht="25.5">
      <c r="A112" s="25"/>
      <c r="B112" s="30" t="s">
        <v>42</v>
      </c>
      <c r="C112" s="34" t="s">
        <v>8</v>
      </c>
      <c r="D112" s="34" t="s">
        <v>184</v>
      </c>
      <c r="E112" s="24" t="s">
        <v>43</v>
      </c>
      <c r="F112" s="34"/>
      <c r="G112" s="27">
        <f>G113</f>
        <v>5290</v>
      </c>
    </row>
    <row r="113" spans="1:7" ht="12.75">
      <c r="A113" s="25"/>
      <c r="B113" s="30" t="s">
        <v>20</v>
      </c>
      <c r="C113" s="34" t="s">
        <v>8</v>
      </c>
      <c r="D113" s="34" t="s">
        <v>184</v>
      </c>
      <c r="E113" s="24" t="s">
        <v>43</v>
      </c>
      <c r="F113" s="34" t="s">
        <v>21</v>
      </c>
      <c r="G113" s="27">
        <f>'прил 4'!G61</f>
        <v>5290</v>
      </c>
    </row>
    <row r="114" spans="1:7" ht="25.5">
      <c r="A114" s="25"/>
      <c r="B114" s="30" t="s">
        <v>353</v>
      </c>
      <c r="C114" s="26" t="s">
        <v>8</v>
      </c>
      <c r="D114" s="26" t="s">
        <v>184</v>
      </c>
      <c r="E114" s="24" t="s">
        <v>354</v>
      </c>
      <c r="F114" s="41"/>
      <c r="G114" s="27">
        <f>G115+G116</f>
        <v>5432.15571</v>
      </c>
    </row>
    <row r="115" spans="1:7" ht="38.25">
      <c r="A115" s="25"/>
      <c r="B115" s="30" t="s">
        <v>11</v>
      </c>
      <c r="C115" s="34" t="s">
        <v>8</v>
      </c>
      <c r="D115" s="34" t="s">
        <v>184</v>
      </c>
      <c r="E115" s="24" t="s">
        <v>354</v>
      </c>
      <c r="F115" s="41" t="s">
        <v>12</v>
      </c>
      <c r="G115" s="27">
        <f>'прил 4'!G342</f>
        <v>3204.15571</v>
      </c>
    </row>
    <row r="116" spans="1:7" ht="12.75">
      <c r="A116" s="25"/>
      <c r="B116" s="30" t="s">
        <v>18</v>
      </c>
      <c r="C116" s="34" t="s">
        <v>8</v>
      </c>
      <c r="D116" s="34" t="s">
        <v>184</v>
      </c>
      <c r="E116" s="24" t="s">
        <v>354</v>
      </c>
      <c r="F116" s="41" t="s">
        <v>19</v>
      </c>
      <c r="G116" s="27">
        <f>'прил 4'!G343</f>
        <v>2228</v>
      </c>
    </row>
    <row r="117" spans="1:7" ht="47.25" customHeight="1">
      <c r="A117" s="25"/>
      <c r="B117" s="30" t="s">
        <v>162</v>
      </c>
      <c r="C117" s="34" t="s">
        <v>8</v>
      </c>
      <c r="D117" s="34" t="s">
        <v>184</v>
      </c>
      <c r="E117" s="24" t="s">
        <v>163</v>
      </c>
      <c r="F117" s="34"/>
      <c r="G117" s="27">
        <f>G118+G119+G121+G120</f>
        <v>21515.10097</v>
      </c>
    </row>
    <row r="118" spans="1:7" ht="38.25">
      <c r="A118" s="25"/>
      <c r="B118" s="30" t="s">
        <v>11</v>
      </c>
      <c r="C118" s="34" t="s">
        <v>8</v>
      </c>
      <c r="D118" s="34" t="s">
        <v>184</v>
      </c>
      <c r="E118" s="24" t="s">
        <v>163</v>
      </c>
      <c r="F118" s="34" t="s">
        <v>12</v>
      </c>
      <c r="G118" s="27">
        <f>'прил 4'!G442</f>
        <v>11470.52326</v>
      </c>
    </row>
    <row r="119" spans="1:7" ht="12.75">
      <c r="A119" s="25"/>
      <c r="B119" s="30" t="s">
        <v>18</v>
      </c>
      <c r="C119" s="34" t="s">
        <v>8</v>
      </c>
      <c r="D119" s="34" t="s">
        <v>184</v>
      </c>
      <c r="E119" s="24" t="s">
        <v>163</v>
      </c>
      <c r="F119" s="34" t="s">
        <v>19</v>
      </c>
      <c r="G119" s="27">
        <f>'прил 4'!G443</f>
        <v>9285.79271</v>
      </c>
    </row>
    <row r="120" spans="1:7" ht="12.75">
      <c r="A120" s="25"/>
      <c r="B120" s="39" t="s">
        <v>49</v>
      </c>
      <c r="C120" s="34"/>
      <c r="D120" s="34"/>
      <c r="E120" s="24"/>
      <c r="F120" s="34" t="s">
        <v>50</v>
      </c>
      <c r="G120" s="27">
        <f>'прил 4'!G445</f>
        <v>591</v>
      </c>
    </row>
    <row r="121" spans="1:7" ht="12.75">
      <c r="A121" s="25"/>
      <c r="B121" s="30" t="s">
        <v>20</v>
      </c>
      <c r="C121" s="34" t="s">
        <v>8</v>
      </c>
      <c r="D121" s="34" t="s">
        <v>184</v>
      </c>
      <c r="E121" s="24" t="s">
        <v>163</v>
      </c>
      <c r="F121" s="34" t="s">
        <v>21</v>
      </c>
      <c r="G121" s="27">
        <f>'прил 4'!G446</f>
        <v>167.785</v>
      </c>
    </row>
    <row r="122" spans="1:7" ht="25.5">
      <c r="A122" s="25"/>
      <c r="B122" s="162" t="s">
        <v>355</v>
      </c>
      <c r="C122" s="34" t="s">
        <v>8</v>
      </c>
      <c r="D122" s="34" t="s">
        <v>184</v>
      </c>
      <c r="E122" s="161" t="s">
        <v>356</v>
      </c>
      <c r="F122" s="164"/>
      <c r="G122" s="27">
        <f>G123</f>
        <v>69.60097</v>
      </c>
    </row>
    <row r="123" spans="1:7" ht="12.75">
      <c r="A123" s="25"/>
      <c r="B123" s="162" t="s">
        <v>18</v>
      </c>
      <c r="C123" s="34" t="s">
        <v>8</v>
      </c>
      <c r="D123" s="34" t="s">
        <v>184</v>
      </c>
      <c r="E123" s="161" t="s">
        <v>356</v>
      </c>
      <c r="F123" s="164" t="s">
        <v>19</v>
      </c>
      <c r="G123" s="27">
        <f>'прил 4'!G448</f>
        <v>69.60097</v>
      </c>
    </row>
    <row r="124" spans="1:7" s="4" customFormat="1" ht="12.75">
      <c r="A124" s="18">
        <v>2</v>
      </c>
      <c r="B124" s="19" t="s">
        <v>157</v>
      </c>
      <c r="C124" s="20" t="s">
        <v>158</v>
      </c>
      <c r="D124" s="20"/>
      <c r="E124" s="20"/>
      <c r="F124" s="20"/>
      <c r="G124" s="21">
        <f>G125</f>
        <v>2630</v>
      </c>
    </row>
    <row r="125" spans="1:7" ht="25.5">
      <c r="A125" s="25"/>
      <c r="B125" s="22" t="s">
        <v>266</v>
      </c>
      <c r="C125" s="26" t="s">
        <v>158</v>
      </c>
      <c r="D125" s="26" t="s">
        <v>45</v>
      </c>
      <c r="E125" s="26"/>
      <c r="F125" s="26"/>
      <c r="G125" s="27">
        <f>G126</f>
        <v>2630</v>
      </c>
    </row>
    <row r="126" spans="1:7" ht="27" customHeight="1">
      <c r="A126" s="25"/>
      <c r="B126" s="22" t="s">
        <v>222</v>
      </c>
      <c r="C126" s="26" t="s">
        <v>158</v>
      </c>
      <c r="D126" s="26" t="s">
        <v>45</v>
      </c>
      <c r="E126" s="24" t="s">
        <v>159</v>
      </c>
      <c r="F126" s="26"/>
      <c r="G126" s="27">
        <f>G127+G129</f>
        <v>2630</v>
      </c>
    </row>
    <row r="127" spans="1:7" ht="63.75">
      <c r="A127" s="25"/>
      <c r="B127" s="33" t="s">
        <v>160</v>
      </c>
      <c r="C127" s="26" t="s">
        <v>158</v>
      </c>
      <c r="D127" s="26" t="s">
        <v>45</v>
      </c>
      <c r="E127" s="24" t="s">
        <v>161</v>
      </c>
      <c r="F127" s="26"/>
      <c r="G127" s="27">
        <f>'прил 5'!G128</f>
        <v>2030</v>
      </c>
    </row>
    <row r="128" spans="1:7" ht="12.75">
      <c r="A128" s="25"/>
      <c r="B128" s="22" t="s">
        <v>18</v>
      </c>
      <c r="C128" s="26" t="s">
        <v>158</v>
      </c>
      <c r="D128" s="26" t="s">
        <v>45</v>
      </c>
      <c r="E128" s="24" t="s">
        <v>161</v>
      </c>
      <c r="F128" s="26" t="s">
        <v>19</v>
      </c>
      <c r="G128" s="27">
        <f>'прил 4'!G453+'прил 4'!G97</f>
        <v>2030</v>
      </c>
    </row>
    <row r="129" spans="1:7" ht="84" customHeight="1">
      <c r="A129" s="25"/>
      <c r="B129" s="33" t="s">
        <v>272</v>
      </c>
      <c r="C129" s="26" t="s">
        <v>158</v>
      </c>
      <c r="D129" s="26" t="s">
        <v>45</v>
      </c>
      <c r="E129" s="24" t="s">
        <v>271</v>
      </c>
      <c r="F129" s="26"/>
      <c r="G129" s="27">
        <f>G130</f>
        <v>600</v>
      </c>
    </row>
    <row r="130" spans="1:7" ht="12.75">
      <c r="A130" s="25"/>
      <c r="B130" s="33" t="s">
        <v>18</v>
      </c>
      <c r="C130" s="26" t="s">
        <v>158</v>
      </c>
      <c r="D130" s="26" t="s">
        <v>45</v>
      </c>
      <c r="E130" s="24" t="s">
        <v>271</v>
      </c>
      <c r="F130" s="26" t="s">
        <v>19</v>
      </c>
      <c r="G130" s="27">
        <f>'прил 4'!G455</f>
        <v>600</v>
      </c>
    </row>
    <row r="131" spans="1:7" s="4" customFormat="1" ht="12.75">
      <c r="A131" s="18">
        <v>3</v>
      </c>
      <c r="B131" s="19" t="s">
        <v>63</v>
      </c>
      <c r="C131" s="20" t="s">
        <v>64</v>
      </c>
      <c r="D131" s="20"/>
      <c r="E131" s="20"/>
      <c r="F131" s="20"/>
      <c r="G131" s="21">
        <f>G139+G132+G156</f>
        <v>50998.765</v>
      </c>
    </row>
    <row r="132" spans="1:7" ht="12.75">
      <c r="A132" s="25"/>
      <c r="B132" s="30" t="s">
        <v>224</v>
      </c>
      <c r="C132" s="26" t="s">
        <v>64</v>
      </c>
      <c r="D132" s="26" t="s">
        <v>141</v>
      </c>
      <c r="E132" s="26"/>
      <c r="F132" s="26"/>
      <c r="G132" s="27">
        <f aca="true" t="shared" si="0" ref="G132:G137">G133</f>
        <v>4210</v>
      </c>
    </row>
    <row r="133" spans="1:7" ht="25.5">
      <c r="A133" s="25"/>
      <c r="B133" s="30" t="s">
        <v>264</v>
      </c>
      <c r="C133" s="26" t="s">
        <v>64</v>
      </c>
      <c r="D133" s="26" t="s">
        <v>141</v>
      </c>
      <c r="E133" s="26" t="s">
        <v>104</v>
      </c>
      <c r="F133" s="26"/>
      <c r="G133" s="27">
        <f t="shared" si="0"/>
        <v>4210</v>
      </c>
    </row>
    <row r="134" spans="1:7" ht="25.5">
      <c r="A134" s="25"/>
      <c r="B134" s="30" t="s">
        <v>225</v>
      </c>
      <c r="C134" s="26" t="s">
        <v>64</v>
      </c>
      <c r="D134" s="26" t="s">
        <v>141</v>
      </c>
      <c r="E134" s="26" t="s">
        <v>217</v>
      </c>
      <c r="F134" s="26"/>
      <c r="G134" s="27">
        <f>G137+G135</f>
        <v>4210</v>
      </c>
    </row>
    <row r="135" spans="1:7" ht="38.25">
      <c r="A135" s="25"/>
      <c r="B135" s="31" t="s">
        <v>251</v>
      </c>
      <c r="C135" s="26" t="s">
        <v>64</v>
      </c>
      <c r="D135" s="26" t="s">
        <v>141</v>
      </c>
      <c r="E135" s="24" t="s">
        <v>252</v>
      </c>
      <c r="F135" s="26"/>
      <c r="G135" s="27">
        <f>G136</f>
        <v>160</v>
      </c>
    </row>
    <row r="136" spans="1:7" ht="12.75">
      <c r="A136" s="25"/>
      <c r="B136" s="30" t="s">
        <v>18</v>
      </c>
      <c r="C136" s="26" t="s">
        <v>64</v>
      </c>
      <c r="D136" s="26" t="s">
        <v>141</v>
      </c>
      <c r="E136" s="24" t="s">
        <v>252</v>
      </c>
      <c r="F136" s="26" t="s">
        <v>19</v>
      </c>
      <c r="G136" s="27">
        <f>'прил 4'!G103</f>
        <v>160</v>
      </c>
    </row>
    <row r="137" spans="1:7" ht="60.75" customHeight="1">
      <c r="A137" s="25"/>
      <c r="B137" s="31" t="s">
        <v>250</v>
      </c>
      <c r="C137" s="26" t="s">
        <v>64</v>
      </c>
      <c r="D137" s="26" t="s">
        <v>141</v>
      </c>
      <c r="E137" s="26" t="s">
        <v>305</v>
      </c>
      <c r="F137" s="26"/>
      <c r="G137" s="27">
        <f t="shared" si="0"/>
        <v>4050</v>
      </c>
    </row>
    <row r="138" spans="1:7" ht="12.75">
      <c r="A138" s="25"/>
      <c r="B138" s="30" t="s">
        <v>18</v>
      </c>
      <c r="C138" s="26" t="s">
        <v>64</v>
      </c>
      <c r="D138" s="26" t="s">
        <v>141</v>
      </c>
      <c r="E138" s="26" t="s">
        <v>305</v>
      </c>
      <c r="F138" s="26" t="s">
        <v>19</v>
      </c>
      <c r="G138" s="27">
        <f>'прил 4'!G105</f>
        <v>4050</v>
      </c>
    </row>
    <row r="139" spans="1:7" ht="12.75">
      <c r="A139" s="25"/>
      <c r="B139" s="30" t="s">
        <v>65</v>
      </c>
      <c r="C139" s="26" t="s">
        <v>64</v>
      </c>
      <c r="D139" s="26" t="s">
        <v>185</v>
      </c>
      <c r="E139" s="26"/>
      <c r="F139" s="26"/>
      <c r="G139" s="27">
        <f>G140+G148</f>
        <v>43688.765</v>
      </c>
    </row>
    <row r="140" spans="1:7" s="5" customFormat="1" ht="25.5">
      <c r="A140" s="25"/>
      <c r="B140" s="30" t="s">
        <v>197</v>
      </c>
      <c r="C140" s="26" t="s">
        <v>64</v>
      </c>
      <c r="D140" s="26" t="s">
        <v>185</v>
      </c>
      <c r="E140" s="24" t="s">
        <v>67</v>
      </c>
      <c r="F140" s="26"/>
      <c r="G140" s="27">
        <f>G141</f>
        <v>34547.485</v>
      </c>
    </row>
    <row r="141" spans="1:7" s="5" customFormat="1" ht="12.75" customHeight="1">
      <c r="A141" s="25"/>
      <c r="B141" s="32" t="s">
        <v>130</v>
      </c>
      <c r="C141" s="26" t="s">
        <v>64</v>
      </c>
      <c r="D141" s="26" t="s">
        <v>185</v>
      </c>
      <c r="E141" s="24" t="s">
        <v>68</v>
      </c>
      <c r="F141" s="26"/>
      <c r="G141" s="27">
        <f>G142+G145</f>
        <v>34547.485</v>
      </c>
    </row>
    <row r="142" spans="1:7" s="5" customFormat="1" ht="75" customHeight="1">
      <c r="A142" s="25"/>
      <c r="B142" s="31" t="s">
        <v>277</v>
      </c>
      <c r="C142" s="26" t="s">
        <v>64</v>
      </c>
      <c r="D142" s="26" t="s">
        <v>185</v>
      </c>
      <c r="E142" s="24" t="s">
        <v>276</v>
      </c>
      <c r="F142" s="26"/>
      <c r="G142" s="27">
        <f>G143+G144</f>
        <v>28000</v>
      </c>
    </row>
    <row r="143" spans="1:7" s="5" customFormat="1" ht="12.75">
      <c r="A143" s="25"/>
      <c r="B143" s="31" t="s">
        <v>18</v>
      </c>
      <c r="C143" s="26" t="s">
        <v>64</v>
      </c>
      <c r="D143" s="26" t="s">
        <v>185</v>
      </c>
      <c r="E143" s="24" t="s">
        <v>276</v>
      </c>
      <c r="F143" s="26" t="s">
        <v>19</v>
      </c>
      <c r="G143" s="27">
        <f>'прил 4'!G111</f>
        <v>23807.128960000002</v>
      </c>
    </row>
    <row r="144" spans="1:7" s="5" customFormat="1" ht="12.75">
      <c r="A144" s="25"/>
      <c r="B144" s="30" t="s">
        <v>20</v>
      </c>
      <c r="C144" s="26" t="s">
        <v>64</v>
      </c>
      <c r="D144" s="26" t="s">
        <v>185</v>
      </c>
      <c r="E144" s="24" t="s">
        <v>276</v>
      </c>
      <c r="F144" s="26" t="s">
        <v>21</v>
      </c>
      <c r="G144" s="27">
        <f>'прил 4'!G112</f>
        <v>4192.87104</v>
      </c>
    </row>
    <row r="145" spans="1:7" s="5" customFormat="1" ht="72" customHeight="1">
      <c r="A145" s="25"/>
      <c r="B145" s="32" t="s">
        <v>315</v>
      </c>
      <c r="C145" s="26" t="s">
        <v>64</v>
      </c>
      <c r="D145" s="26" t="s">
        <v>185</v>
      </c>
      <c r="E145" s="170" t="s">
        <v>306</v>
      </c>
      <c r="F145" s="26"/>
      <c r="G145" s="27">
        <f>G146+G147</f>
        <v>6547.485</v>
      </c>
    </row>
    <row r="146" spans="1:7" s="5" customFormat="1" ht="12.75">
      <c r="A146" s="25"/>
      <c r="B146" s="30" t="s">
        <v>18</v>
      </c>
      <c r="C146" s="26" t="s">
        <v>64</v>
      </c>
      <c r="D146" s="26" t="s">
        <v>185</v>
      </c>
      <c r="E146" s="170" t="s">
        <v>306</v>
      </c>
      <c r="F146" s="26" t="s">
        <v>19</v>
      </c>
      <c r="G146" s="27">
        <f>'прил 4'!G114</f>
        <v>6081.6104399999995</v>
      </c>
    </row>
    <row r="147" spans="1:7" s="5" customFormat="1" ht="12.75">
      <c r="A147" s="25"/>
      <c r="B147" s="30" t="s">
        <v>20</v>
      </c>
      <c r="C147" s="26" t="s">
        <v>64</v>
      </c>
      <c r="D147" s="26" t="s">
        <v>185</v>
      </c>
      <c r="E147" s="170" t="s">
        <v>306</v>
      </c>
      <c r="F147" s="26" t="s">
        <v>21</v>
      </c>
      <c r="G147" s="27">
        <f>'прил 4'!G116</f>
        <v>465.87456</v>
      </c>
    </row>
    <row r="148" spans="1:7" s="5" customFormat="1" ht="12.75">
      <c r="A148" s="25"/>
      <c r="B148" s="30" t="s">
        <v>269</v>
      </c>
      <c r="C148" s="26" t="s">
        <v>64</v>
      </c>
      <c r="D148" s="26" t="s">
        <v>185</v>
      </c>
      <c r="E148" s="24" t="s">
        <v>106</v>
      </c>
      <c r="F148" s="26"/>
      <c r="G148" s="27">
        <f>G149</f>
        <v>9141.28</v>
      </c>
    </row>
    <row r="149" spans="1:7" s="5" customFormat="1" ht="38.25">
      <c r="A149" s="25"/>
      <c r="B149" s="32" t="s">
        <v>255</v>
      </c>
      <c r="C149" s="26" t="s">
        <v>64</v>
      </c>
      <c r="D149" s="26" t="s">
        <v>185</v>
      </c>
      <c r="E149" s="24" t="s">
        <v>107</v>
      </c>
      <c r="F149" s="26"/>
      <c r="G149" s="27">
        <f>G150+G153</f>
        <v>9141.28</v>
      </c>
    </row>
    <row r="150" spans="1:7" s="5" customFormat="1" ht="51">
      <c r="A150" s="25"/>
      <c r="B150" s="32" t="s">
        <v>108</v>
      </c>
      <c r="C150" s="26" t="s">
        <v>64</v>
      </c>
      <c r="D150" s="26" t="s">
        <v>185</v>
      </c>
      <c r="E150" s="24" t="s">
        <v>278</v>
      </c>
      <c r="F150" s="26"/>
      <c r="G150" s="27">
        <f>G151+G152</f>
        <v>6000</v>
      </c>
    </row>
    <row r="151" spans="1:7" s="5" customFormat="1" ht="12.75">
      <c r="A151" s="25"/>
      <c r="B151" s="32" t="s">
        <v>18</v>
      </c>
      <c r="C151" s="26" t="s">
        <v>64</v>
      </c>
      <c r="D151" s="26" t="s">
        <v>185</v>
      </c>
      <c r="E151" s="24" t="s">
        <v>278</v>
      </c>
      <c r="F151" s="26" t="s">
        <v>19</v>
      </c>
      <c r="G151" s="27">
        <f>'прил 4'!G120</f>
        <v>2652.00512</v>
      </c>
    </row>
    <row r="152" spans="1:7" s="5" customFormat="1" ht="12.75">
      <c r="A152" s="25"/>
      <c r="B152" s="30" t="s">
        <v>61</v>
      </c>
      <c r="C152" s="26" t="s">
        <v>64</v>
      </c>
      <c r="D152" s="26" t="s">
        <v>185</v>
      </c>
      <c r="E152" s="24" t="s">
        <v>278</v>
      </c>
      <c r="F152" s="26" t="s">
        <v>62</v>
      </c>
      <c r="G152" s="27">
        <f>'прил 4'!G121</f>
        <v>3347.99488</v>
      </c>
    </row>
    <row r="153" spans="1:7" s="5" customFormat="1" ht="53.25" customHeight="1">
      <c r="A153" s="25"/>
      <c r="B153" s="32" t="s">
        <v>109</v>
      </c>
      <c r="C153" s="26" t="s">
        <v>64</v>
      </c>
      <c r="D153" s="26" t="s">
        <v>185</v>
      </c>
      <c r="E153" s="24" t="s">
        <v>307</v>
      </c>
      <c r="F153" s="26"/>
      <c r="G153" s="27">
        <f>G154+G155</f>
        <v>3141.28</v>
      </c>
    </row>
    <row r="154" spans="1:7" s="5" customFormat="1" ht="12.75">
      <c r="A154" s="25"/>
      <c r="B154" s="32" t="s">
        <v>18</v>
      </c>
      <c r="C154" s="26" t="s">
        <v>64</v>
      </c>
      <c r="D154" s="26" t="s">
        <v>185</v>
      </c>
      <c r="E154" s="24" t="s">
        <v>307</v>
      </c>
      <c r="F154" s="26" t="s">
        <v>19</v>
      </c>
      <c r="G154" s="27">
        <f>'прил 4'!G123</f>
        <v>1388.4407100000003</v>
      </c>
    </row>
    <row r="155" spans="1:7" s="5" customFormat="1" ht="12.75">
      <c r="A155" s="25"/>
      <c r="B155" s="30" t="s">
        <v>61</v>
      </c>
      <c r="C155" s="26" t="s">
        <v>64</v>
      </c>
      <c r="D155" s="26" t="s">
        <v>185</v>
      </c>
      <c r="E155" s="24" t="s">
        <v>307</v>
      </c>
      <c r="F155" s="26" t="s">
        <v>62</v>
      </c>
      <c r="G155" s="27">
        <f>'прил 4'!G125</f>
        <v>1752.83929</v>
      </c>
    </row>
    <row r="156" spans="1:7" ht="12.75">
      <c r="A156" s="25"/>
      <c r="B156" s="30" t="s">
        <v>227</v>
      </c>
      <c r="C156" s="26" t="s">
        <v>64</v>
      </c>
      <c r="D156" s="26" t="s">
        <v>246</v>
      </c>
      <c r="E156" s="24"/>
      <c r="F156" s="26"/>
      <c r="G156" s="27">
        <f>G157</f>
        <v>3100</v>
      </c>
    </row>
    <row r="157" spans="1:7" ht="25.5">
      <c r="A157" s="25"/>
      <c r="B157" s="32" t="s">
        <v>247</v>
      </c>
      <c r="C157" s="26" t="s">
        <v>64</v>
      </c>
      <c r="D157" s="26" t="s">
        <v>246</v>
      </c>
      <c r="E157" s="24" t="s">
        <v>79</v>
      </c>
      <c r="F157" s="26"/>
      <c r="G157" s="27">
        <f>G158</f>
        <v>3100</v>
      </c>
    </row>
    <row r="158" spans="1:7" ht="25.5">
      <c r="A158" s="25"/>
      <c r="B158" s="32" t="s">
        <v>229</v>
      </c>
      <c r="C158" s="26" t="s">
        <v>64</v>
      </c>
      <c r="D158" s="26" t="s">
        <v>246</v>
      </c>
      <c r="E158" s="24" t="s">
        <v>80</v>
      </c>
      <c r="F158" s="26"/>
      <c r="G158" s="27">
        <f>G159+G161</f>
        <v>3100</v>
      </c>
    </row>
    <row r="159" spans="1:7" ht="51">
      <c r="A159" s="25"/>
      <c r="B159" s="31" t="s">
        <v>231</v>
      </c>
      <c r="C159" s="26" t="s">
        <v>64</v>
      </c>
      <c r="D159" s="26" t="s">
        <v>246</v>
      </c>
      <c r="E159" s="24" t="s">
        <v>232</v>
      </c>
      <c r="F159" s="26"/>
      <c r="G159" s="27">
        <f>G160</f>
        <v>3038</v>
      </c>
    </row>
    <row r="160" spans="1:7" ht="12.75">
      <c r="A160" s="25"/>
      <c r="B160" s="30" t="s">
        <v>18</v>
      </c>
      <c r="C160" s="26" t="s">
        <v>64</v>
      </c>
      <c r="D160" s="26" t="s">
        <v>246</v>
      </c>
      <c r="E160" s="24" t="s">
        <v>232</v>
      </c>
      <c r="F160" s="26" t="s">
        <v>19</v>
      </c>
      <c r="G160" s="27">
        <f>'прил 4'!G131</f>
        <v>3038</v>
      </c>
    </row>
    <row r="161" spans="1:7" ht="58.5" customHeight="1">
      <c r="A161" s="25"/>
      <c r="B161" s="31" t="s">
        <v>253</v>
      </c>
      <c r="C161" s="26" t="s">
        <v>64</v>
      </c>
      <c r="D161" s="26" t="s">
        <v>246</v>
      </c>
      <c r="E161" s="24" t="s">
        <v>308</v>
      </c>
      <c r="F161" s="26"/>
      <c r="G161" s="27">
        <f>G162</f>
        <v>62</v>
      </c>
    </row>
    <row r="162" spans="1:7" ht="12.75">
      <c r="A162" s="25"/>
      <c r="B162" s="31" t="s">
        <v>18</v>
      </c>
      <c r="C162" s="26" t="s">
        <v>64</v>
      </c>
      <c r="D162" s="26" t="s">
        <v>246</v>
      </c>
      <c r="E162" s="24" t="s">
        <v>308</v>
      </c>
      <c r="F162" s="26" t="s">
        <v>19</v>
      </c>
      <c r="G162" s="27">
        <f>'прил 4'!G133</f>
        <v>62</v>
      </c>
    </row>
    <row r="163" spans="1:7" s="4" customFormat="1" ht="12.75">
      <c r="A163" s="18">
        <v>4</v>
      </c>
      <c r="B163" s="19" t="s">
        <v>69</v>
      </c>
      <c r="C163" s="20" t="s">
        <v>70</v>
      </c>
      <c r="D163" s="20"/>
      <c r="E163" s="20"/>
      <c r="F163" s="20"/>
      <c r="G163" s="21">
        <f>G164+G186+G198+G231</f>
        <v>731856.446</v>
      </c>
    </row>
    <row r="164" spans="1:7" ht="12.75">
      <c r="A164" s="25"/>
      <c r="B164" s="22" t="s">
        <v>71</v>
      </c>
      <c r="C164" s="26" t="s">
        <v>70</v>
      </c>
      <c r="D164" s="26" t="s">
        <v>8</v>
      </c>
      <c r="E164" s="26"/>
      <c r="F164" s="26"/>
      <c r="G164" s="27">
        <f>G169+G172+G165+G182</f>
        <v>72792.1248</v>
      </c>
    </row>
    <row r="165" spans="1:7" ht="25.5">
      <c r="A165" s="25"/>
      <c r="B165" s="30" t="s">
        <v>268</v>
      </c>
      <c r="C165" s="26" t="s">
        <v>70</v>
      </c>
      <c r="D165" s="26" t="s">
        <v>8</v>
      </c>
      <c r="E165" s="24" t="s">
        <v>114</v>
      </c>
      <c r="F165" s="41"/>
      <c r="G165" s="27">
        <f>G166</f>
        <v>6322.703569999999</v>
      </c>
    </row>
    <row r="166" spans="1:7" ht="51">
      <c r="A166" s="25"/>
      <c r="B166" s="40" t="s">
        <v>190</v>
      </c>
      <c r="C166" s="26" t="s">
        <v>70</v>
      </c>
      <c r="D166" s="26" t="s">
        <v>8</v>
      </c>
      <c r="E166" s="24" t="s">
        <v>125</v>
      </c>
      <c r="F166" s="41"/>
      <c r="G166" s="27">
        <f>G167+G168</f>
        <v>6322.703569999999</v>
      </c>
    </row>
    <row r="167" spans="1:7" ht="12.75">
      <c r="A167" s="25"/>
      <c r="B167" s="30" t="s">
        <v>18</v>
      </c>
      <c r="C167" s="26" t="s">
        <v>70</v>
      </c>
      <c r="D167" s="26" t="s">
        <v>8</v>
      </c>
      <c r="E167" s="24" t="s">
        <v>125</v>
      </c>
      <c r="F167" s="41" t="s">
        <v>19</v>
      </c>
      <c r="G167" s="27">
        <f>'прил 4'!G283</f>
        <v>6311.702949999999</v>
      </c>
    </row>
    <row r="168" spans="1:7" ht="12.75">
      <c r="A168" s="25"/>
      <c r="B168" s="30" t="s">
        <v>20</v>
      </c>
      <c r="C168" s="26" t="s">
        <v>70</v>
      </c>
      <c r="D168" s="26" t="s">
        <v>8</v>
      </c>
      <c r="E168" s="24" t="s">
        <v>125</v>
      </c>
      <c r="F168" s="41" t="s">
        <v>21</v>
      </c>
      <c r="G168" s="27">
        <f>'прил 4'!G285</f>
        <v>11.00062</v>
      </c>
    </row>
    <row r="169" spans="1:7" ht="25.5">
      <c r="A169" s="25"/>
      <c r="B169" s="30" t="s">
        <v>237</v>
      </c>
      <c r="C169" s="26" t="s">
        <v>70</v>
      </c>
      <c r="D169" s="26" t="s">
        <v>8</v>
      </c>
      <c r="E169" s="24" t="s">
        <v>73</v>
      </c>
      <c r="F169" s="26"/>
      <c r="G169" s="27">
        <f>G170</f>
        <v>1000</v>
      </c>
    </row>
    <row r="170" spans="1:7" ht="55.5" customHeight="1">
      <c r="A170" s="25"/>
      <c r="B170" s="31" t="s">
        <v>74</v>
      </c>
      <c r="C170" s="26" t="s">
        <v>70</v>
      </c>
      <c r="D170" s="26" t="s">
        <v>8</v>
      </c>
      <c r="E170" s="24" t="s">
        <v>75</v>
      </c>
      <c r="F170" s="26"/>
      <c r="G170" s="27">
        <f>G171</f>
        <v>1000</v>
      </c>
    </row>
    <row r="171" spans="1:7" ht="12.75">
      <c r="A171" s="25"/>
      <c r="B171" s="30" t="s">
        <v>18</v>
      </c>
      <c r="C171" s="26" t="s">
        <v>70</v>
      </c>
      <c r="D171" s="26" t="s">
        <v>8</v>
      </c>
      <c r="E171" s="24" t="s">
        <v>75</v>
      </c>
      <c r="F171" s="26" t="s">
        <v>19</v>
      </c>
      <c r="G171" s="27">
        <f>'прил 4'!G138</f>
        <v>1000</v>
      </c>
    </row>
    <row r="172" spans="1:7" ht="25.5">
      <c r="A172" s="25"/>
      <c r="B172" s="31" t="s">
        <v>191</v>
      </c>
      <c r="C172" s="26" t="s">
        <v>70</v>
      </c>
      <c r="D172" s="26" t="s">
        <v>8</v>
      </c>
      <c r="E172" s="24" t="s">
        <v>121</v>
      </c>
      <c r="F172" s="26"/>
      <c r="G172" s="27">
        <f>G173</f>
        <v>64969.42123</v>
      </c>
    </row>
    <row r="173" spans="1:7" ht="25.5">
      <c r="A173" s="25"/>
      <c r="B173" s="31" t="s">
        <v>192</v>
      </c>
      <c r="C173" s="26" t="s">
        <v>70</v>
      </c>
      <c r="D173" s="26" t="s">
        <v>8</v>
      </c>
      <c r="E173" s="24" t="s">
        <v>193</v>
      </c>
      <c r="F173" s="26"/>
      <c r="G173" s="27">
        <f>G174+G176+G180+G178</f>
        <v>64969.42123</v>
      </c>
    </row>
    <row r="174" spans="1:7" ht="44.25" customHeight="1">
      <c r="A174" s="25"/>
      <c r="B174" s="31" t="s">
        <v>294</v>
      </c>
      <c r="C174" s="24" t="s">
        <v>70</v>
      </c>
      <c r="D174" s="24" t="s">
        <v>8</v>
      </c>
      <c r="E174" s="24" t="s">
        <v>293</v>
      </c>
      <c r="F174" s="26"/>
      <c r="G174" s="27">
        <f>'прил 4'!G142</f>
        <v>4050</v>
      </c>
    </row>
    <row r="175" spans="1:7" ht="12.75">
      <c r="A175" s="25"/>
      <c r="B175" s="32" t="s">
        <v>18</v>
      </c>
      <c r="C175" s="24" t="s">
        <v>70</v>
      </c>
      <c r="D175" s="24" t="s">
        <v>8</v>
      </c>
      <c r="E175" s="24" t="s">
        <v>293</v>
      </c>
      <c r="F175" s="26" t="s">
        <v>19</v>
      </c>
      <c r="G175" s="27">
        <f>'прил 4'!G142</f>
        <v>4050</v>
      </c>
    </row>
    <row r="176" spans="1:7" ht="51">
      <c r="A176" s="25"/>
      <c r="B176" s="40" t="s">
        <v>358</v>
      </c>
      <c r="C176" s="24" t="s">
        <v>70</v>
      </c>
      <c r="D176" s="24" t="s">
        <v>8</v>
      </c>
      <c r="E176" s="24" t="s">
        <v>359</v>
      </c>
      <c r="F176" s="41"/>
      <c r="G176" s="27">
        <f>G177</f>
        <v>51924.68163</v>
      </c>
    </row>
    <row r="177" spans="1:7" ht="12.75">
      <c r="A177" s="25"/>
      <c r="B177" s="30" t="s">
        <v>360</v>
      </c>
      <c r="C177" s="24" t="s">
        <v>70</v>
      </c>
      <c r="D177" s="24" t="s">
        <v>8</v>
      </c>
      <c r="E177" s="24" t="s">
        <v>359</v>
      </c>
      <c r="F177" s="41" t="s">
        <v>361</v>
      </c>
      <c r="G177" s="27">
        <f>'прил 4'!G289</f>
        <v>51924.68163</v>
      </c>
    </row>
    <row r="178" spans="1:7" ht="51">
      <c r="A178" s="25"/>
      <c r="B178" s="40" t="s">
        <v>358</v>
      </c>
      <c r="C178" s="24" t="s">
        <v>70</v>
      </c>
      <c r="D178" s="24" t="s">
        <v>8</v>
      </c>
      <c r="E178" s="24" t="s">
        <v>359</v>
      </c>
      <c r="F178" s="41"/>
      <c r="G178" s="27">
        <f>G179</f>
        <v>8911.3396</v>
      </c>
    </row>
    <row r="179" spans="1:7" ht="12.75">
      <c r="A179" s="25"/>
      <c r="B179" s="30" t="s">
        <v>360</v>
      </c>
      <c r="C179" s="24" t="s">
        <v>70</v>
      </c>
      <c r="D179" s="24" t="s">
        <v>8</v>
      </c>
      <c r="E179" s="24" t="s">
        <v>359</v>
      </c>
      <c r="F179" s="41" t="s">
        <v>361</v>
      </c>
      <c r="G179" s="27">
        <f>'прил 4'!G291</f>
        <v>8911.3396</v>
      </c>
    </row>
    <row r="180" spans="1:7" ht="51">
      <c r="A180" s="25"/>
      <c r="B180" s="40" t="s">
        <v>364</v>
      </c>
      <c r="C180" s="24" t="s">
        <v>70</v>
      </c>
      <c r="D180" s="24" t="s">
        <v>8</v>
      </c>
      <c r="E180" s="24" t="s">
        <v>365</v>
      </c>
      <c r="F180" s="41"/>
      <c r="G180" s="27">
        <f>G181</f>
        <v>83.4</v>
      </c>
    </row>
    <row r="181" spans="1:7" ht="12.75">
      <c r="A181" s="25"/>
      <c r="B181" s="30" t="s">
        <v>360</v>
      </c>
      <c r="C181" s="24" t="s">
        <v>70</v>
      </c>
      <c r="D181" s="24" t="s">
        <v>8</v>
      </c>
      <c r="E181" s="24" t="s">
        <v>365</v>
      </c>
      <c r="F181" s="41" t="s">
        <v>361</v>
      </c>
      <c r="G181" s="27">
        <f>'прил 4'!G294</f>
        <v>83.4</v>
      </c>
    </row>
    <row r="182" spans="1:7" ht="25.5">
      <c r="A182" s="25"/>
      <c r="B182" s="31" t="s">
        <v>405</v>
      </c>
      <c r="C182" s="24" t="s">
        <v>70</v>
      </c>
      <c r="D182" s="24" t="s">
        <v>8</v>
      </c>
      <c r="E182" s="24" t="s">
        <v>406</v>
      </c>
      <c r="F182" s="41"/>
      <c r="G182" s="27">
        <f>G183</f>
        <v>500</v>
      </c>
    </row>
    <row r="183" spans="1:7" ht="25.5">
      <c r="A183" s="25"/>
      <c r="B183" s="31" t="s">
        <v>407</v>
      </c>
      <c r="C183" s="24" t="s">
        <v>70</v>
      </c>
      <c r="D183" s="24" t="s">
        <v>8</v>
      </c>
      <c r="E183" s="24" t="s">
        <v>408</v>
      </c>
      <c r="F183" s="41"/>
      <c r="G183" s="27">
        <f>G184</f>
        <v>500</v>
      </c>
    </row>
    <row r="184" spans="1:7" ht="51">
      <c r="A184" s="25"/>
      <c r="B184" s="31" t="s">
        <v>409</v>
      </c>
      <c r="C184" s="24" t="s">
        <v>70</v>
      </c>
      <c r="D184" s="24" t="s">
        <v>8</v>
      </c>
      <c r="E184" s="24" t="s">
        <v>410</v>
      </c>
      <c r="F184" s="41"/>
      <c r="G184" s="27">
        <f>G185</f>
        <v>500</v>
      </c>
    </row>
    <row r="185" spans="1:7" ht="12.75">
      <c r="A185" s="25"/>
      <c r="B185" s="30" t="s">
        <v>18</v>
      </c>
      <c r="C185" s="24" t="s">
        <v>70</v>
      </c>
      <c r="D185" s="24" t="s">
        <v>8</v>
      </c>
      <c r="E185" s="24" t="s">
        <v>410</v>
      </c>
      <c r="F185" s="41" t="s">
        <v>19</v>
      </c>
      <c r="G185" s="27">
        <f>'прил 4'!G146</f>
        <v>500</v>
      </c>
    </row>
    <row r="186" spans="1:7" ht="12.75">
      <c r="A186" s="25"/>
      <c r="B186" s="30" t="s">
        <v>76</v>
      </c>
      <c r="C186" s="26" t="s">
        <v>70</v>
      </c>
      <c r="D186" s="26" t="s">
        <v>180</v>
      </c>
      <c r="E186" s="26"/>
      <c r="F186" s="26"/>
      <c r="G186" s="27">
        <f>G187+G193</f>
        <v>264667.3484</v>
      </c>
    </row>
    <row r="187" spans="1:7" ht="38.25">
      <c r="A187" s="25"/>
      <c r="B187" s="30" t="s">
        <v>230</v>
      </c>
      <c r="C187" s="26" t="s">
        <v>70</v>
      </c>
      <c r="D187" s="26" t="s">
        <v>180</v>
      </c>
      <c r="E187" s="24" t="s">
        <v>79</v>
      </c>
      <c r="F187" s="26"/>
      <c r="G187" s="27">
        <f>G188</f>
        <v>252591.1444</v>
      </c>
    </row>
    <row r="188" spans="1:7" ht="25.5">
      <c r="A188" s="25"/>
      <c r="B188" s="32" t="s">
        <v>229</v>
      </c>
      <c r="C188" s="26" t="s">
        <v>70</v>
      </c>
      <c r="D188" s="26" t="s">
        <v>180</v>
      </c>
      <c r="E188" s="24" t="s">
        <v>80</v>
      </c>
      <c r="F188" s="26"/>
      <c r="G188" s="27">
        <f>G189+G191</f>
        <v>252591.1444</v>
      </c>
    </row>
    <row r="189" spans="1:7" ht="51">
      <c r="A189" s="25"/>
      <c r="B189" s="31" t="s">
        <v>81</v>
      </c>
      <c r="C189" s="24" t="s">
        <v>70</v>
      </c>
      <c r="D189" s="24" t="s">
        <v>180</v>
      </c>
      <c r="E189" s="24" t="s">
        <v>82</v>
      </c>
      <c r="F189" s="26"/>
      <c r="G189" s="27">
        <f>G190</f>
        <v>500</v>
      </c>
    </row>
    <row r="190" spans="1:7" ht="12.75">
      <c r="A190" s="25"/>
      <c r="B190" s="32" t="s">
        <v>18</v>
      </c>
      <c r="C190" s="24" t="s">
        <v>70</v>
      </c>
      <c r="D190" s="24" t="s">
        <v>180</v>
      </c>
      <c r="E190" s="24" t="s">
        <v>82</v>
      </c>
      <c r="F190" s="26" t="s">
        <v>19</v>
      </c>
      <c r="G190" s="27">
        <f>'прил 4'!G151</f>
        <v>500</v>
      </c>
    </row>
    <row r="191" spans="1:7" ht="38.25">
      <c r="A191" s="25"/>
      <c r="B191" s="31" t="s">
        <v>386</v>
      </c>
      <c r="C191" s="24" t="s">
        <v>70</v>
      </c>
      <c r="D191" s="24" t="s">
        <v>180</v>
      </c>
      <c r="E191" s="24" t="s">
        <v>387</v>
      </c>
      <c r="F191" s="26"/>
      <c r="G191" s="27">
        <f>G192</f>
        <v>252091.1444</v>
      </c>
    </row>
    <row r="192" spans="1:7" ht="12.75">
      <c r="A192" s="25"/>
      <c r="B192" s="30" t="s">
        <v>360</v>
      </c>
      <c r="C192" s="24" t="s">
        <v>70</v>
      </c>
      <c r="D192" s="24" t="s">
        <v>180</v>
      </c>
      <c r="E192" s="24" t="s">
        <v>387</v>
      </c>
      <c r="F192" s="26" t="s">
        <v>361</v>
      </c>
      <c r="G192" s="27">
        <f>'прил 4'!G299</f>
        <v>252091.1444</v>
      </c>
    </row>
    <row r="193" spans="1:7" ht="12.75">
      <c r="A193" s="25"/>
      <c r="B193" s="30" t="s">
        <v>78</v>
      </c>
      <c r="C193" s="26" t="s">
        <v>70</v>
      </c>
      <c r="D193" s="26" t="s">
        <v>180</v>
      </c>
      <c r="E193" s="24" t="s">
        <v>10</v>
      </c>
      <c r="F193" s="26"/>
      <c r="G193" s="27">
        <f>G194+G196</f>
        <v>12076.204</v>
      </c>
    </row>
    <row r="194" spans="1:9" ht="25.5">
      <c r="A194" s="25"/>
      <c r="B194" s="30" t="s">
        <v>110</v>
      </c>
      <c r="C194" s="26" t="s">
        <v>70</v>
      </c>
      <c r="D194" s="26" t="s">
        <v>180</v>
      </c>
      <c r="E194" s="24" t="s">
        <v>111</v>
      </c>
      <c r="F194" s="26"/>
      <c r="G194" s="27">
        <f>G195</f>
        <v>11076.204</v>
      </c>
      <c r="H194" s="5"/>
      <c r="I194" s="5"/>
    </row>
    <row r="195" spans="1:9" ht="12.75">
      <c r="A195" s="25"/>
      <c r="B195" s="30" t="s">
        <v>20</v>
      </c>
      <c r="C195" s="26" t="s">
        <v>70</v>
      </c>
      <c r="D195" s="26" t="s">
        <v>180</v>
      </c>
      <c r="E195" s="24" t="s">
        <v>111</v>
      </c>
      <c r="F195" s="26" t="s">
        <v>21</v>
      </c>
      <c r="G195" s="27">
        <f>'прил 4'!G154</f>
        <v>11076.204</v>
      </c>
      <c r="H195" s="5"/>
      <c r="I195" s="5"/>
    </row>
    <row r="196" spans="1:9" ht="30.75" customHeight="1">
      <c r="A196" s="25"/>
      <c r="B196" s="39" t="s">
        <v>238</v>
      </c>
      <c r="C196" s="26" t="s">
        <v>70</v>
      </c>
      <c r="D196" s="26" t="s">
        <v>180</v>
      </c>
      <c r="E196" s="24" t="s">
        <v>239</v>
      </c>
      <c r="F196" s="26"/>
      <c r="G196" s="27">
        <f>G197</f>
        <v>1000</v>
      </c>
      <c r="H196" s="5"/>
      <c r="I196" s="5"/>
    </row>
    <row r="197" spans="1:9" ht="12.75">
      <c r="A197" s="25"/>
      <c r="B197" s="30" t="s">
        <v>20</v>
      </c>
      <c r="C197" s="26" t="s">
        <v>70</v>
      </c>
      <c r="D197" s="26" t="s">
        <v>180</v>
      </c>
      <c r="E197" s="24" t="s">
        <v>239</v>
      </c>
      <c r="F197" s="26" t="s">
        <v>21</v>
      </c>
      <c r="G197" s="27">
        <f>'прил 4'!G156</f>
        <v>1000</v>
      </c>
      <c r="H197" s="5"/>
      <c r="I197" s="5"/>
    </row>
    <row r="198" spans="1:9" ht="12.75">
      <c r="A198" s="25"/>
      <c r="B198" s="30" t="s">
        <v>83</v>
      </c>
      <c r="C198" s="26" t="s">
        <v>70</v>
      </c>
      <c r="D198" s="26" t="s">
        <v>158</v>
      </c>
      <c r="E198" s="26"/>
      <c r="F198" s="26"/>
      <c r="G198" s="27">
        <f>G199+G215+G220</f>
        <v>346310.17178</v>
      </c>
      <c r="H198" s="5"/>
      <c r="I198" s="5"/>
    </row>
    <row r="199" spans="1:9" ht="25.5">
      <c r="A199" s="25"/>
      <c r="B199" s="30" t="s">
        <v>197</v>
      </c>
      <c r="C199" s="26" t="s">
        <v>70</v>
      </c>
      <c r="D199" s="34" t="s">
        <v>158</v>
      </c>
      <c r="E199" s="24" t="s">
        <v>67</v>
      </c>
      <c r="F199" s="26"/>
      <c r="G199" s="27">
        <f>G200+G208</f>
        <v>231607.04429</v>
      </c>
      <c r="H199" s="5"/>
      <c r="I199" s="5"/>
    </row>
    <row r="200" spans="1:7" ht="12.75">
      <c r="A200" s="25"/>
      <c r="B200" s="30" t="s">
        <v>85</v>
      </c>
      <c r="C200" s="26" t="s">
        <v>70</v>
      </c>
      <c r="D200" s="34" t="s">
        <v>158</v>
      </c>
      <c r="E200" s="24" t="s">
        <v>86</v>
      </c>
      <c r="F200" s="26"/>
      <c r="G200" s="27">
        <f>G205+G203+G201</f>
        <v>144191.75196</v>
      </c>
    </row>
    <row r="201" spans="1:7" ht="69" customHeight="1">
      <c r="A201" s="25"/>
      <c r="B201" s="31" t="s">
        <v>345</v>
      </c>
      <c r="C201" s="26" t="s">
        <v>70</v>
      </c>
      <c r="D201" s="34" t="s">
        <v>158</v>
      </c>
      <c r="E201" s="24" t="s">
        <v>344</v>
      </c>
      <c r="F201" s="41"/>
      <c r="G201" s="27">
        <f>G202</f>
        <v>33553.259</v>
      </c>
    </row>
    <row r="202" spans="1:7" ht="12.75">
      <c r="A202" s="25"/>
      <c r="B202" s="30" t="s">
        <v>18</v>
      </c>
      <c r="C202" s="26" t="s">
        <v>70</v>
      </c>
      <c r="D202" s="34" t="s">
        <v>158</v>
      </c>
      <c r="E202" s="24" t="s">
        <v>344</v>
      </c>
      <c r="F202" s="41" t="s">
        <v>19</v>
      </c>
      <c r="G202" s="27">
        <f>'прил 4'!G160+'прил 4'!G348</f>
        <v>33553.259</v>
      </c>
    </row>
    <row r="203" spans="1:7" ht="45.75" customHeight="1">
      <c r="A203" s="25"/>
      <c r="B203" s="31" t="s">
        <v>338</v>
      </c>
      <c r="C203" s="26" t="s">
        <v>70</v>
      </c>
      <c r="D203" s="34" t="s">
        <v>158</v>
      </c>
      <c r="E203" s="24" t="s">
        <v>337</v>
      </c>
      <c r="F203" s="41"/>
      <c r="G203" s="27">
        <f>G204</f>
        <v>100000</v>
      </c>
    </row>
    <row r="204" spans="1:7" ht="24" customHeight="1">
      <c r="A204" s="25"/>
      <c r="B204" s="30" t="s">
        <v>18</v>
      </c>
      <c r="C204" s="26" t="s">
        <v>70</v>
      </c>
      <c r="D204" s="34" t="s">
        <v>158</v>
      </c>
      <c r="E204" s="24" t="s">
        <v>337</v>
      </c>
      <c r="F204" s="26" t="s">
        <v>19</v>
      </c>
      <c r="G204" s="27">
        <f>'прил 4'!G164</f>
        <v>100000</v>
      </c>
    </row>
    <row r="205" spans="1:7" ht="25.5">
      <c r="A205" s="25"/>
      <c r="B205" s="31" t="s">
        <v>334</v>
      </c>
      <c r="C205" s="26" t="s">
        <v>70</v>
      </c>
      <c r="D205" s="34" t="s">
        <v>158</v>
      </c>
      <c r="E205" s="24" t="s">
        <v>302</v>
      </c>
      <c r="F205" s="26"/>
      <c r="G205" s="27">
        <f>G207+G206</f>
        <v>10638.49296</v>
      </c>
    </row>
    <row r="206" spans="1:7" ht="12.75">
      <c r="A206" s="25"/>
      <c r="B206" s="30" t="s">
        <v>18</v>
      </c>
      <c r="C206" s="26" t="s">
        <v>70</v>
      </c>
      <c r="D206" s="26" t="s">
        <v>158</v>
      </c>
      <c r="E206" s="24" t="s">
        <v>302</v>
      </c>
      <c r="F206" s="26" t="s">
        <v>19</v>
      </c>
      <c r="G206" s="27">
        <f>'прил 4'!G168</f>
        <v>5952.4554499999995</v>
      </c>
    </row>
    <row r="207" spans="1:7" ht="12.75">
      <c r="A207" s="25"/>
      <c r="B207" s="30" t="s">
        <v>20</v>
      </c>
      <c r="C207" s="26" t="s">
        <v>70</v>
      </c>
      <c r="D207" s="26" t="s">
        <v>158</v>
      </c>
      <c r="E207" s="24" t="s">
        <v>302</v>
      </c>
      <c r="F207" s="26" t="s">
        <v>21</v>
      </c>
      <c r="G207" s="27">
        <f>'прил 4'!G172</f>
        <v>4686.037509999999</v>
      </c>
    </row>
    <row r="208" spans="1:7" ht="12.75">
      <c r="A208" s="25"/>
      <c r="B208" s="31" t="s">
        <v>130</v>
      </c>
      <c r="C208" s="26" t="s">
        <v>70</v>
      </c>
      <c r="D208" s="26" t="s">
        <v>158</v>
      </c>
      <c r="E208" s="24" t="s">
        <v>68</v>
      </c>
      <c r="F208" s="26"/>
      <c r="G208" s="27">
        <f>G209+G212</f>
        <v>87415.29233</v>
      </c>
    </row>
    <row r="209" spans="1:7" ht="63.75">
      <c r="A209" s="25"/>
      <c r="B209" s="32" t="s">
        <v>262</v>
      </c>
      <c r="C209" s="26" t="s">
        <v>70</v>
      </c>
      <c r="D209" s="26" t="s">
        <v>158</v>
      </c>
      <c r="E209" s="24" t="s">
        <v>263</v>
      </c>
      <c r="F209" s="26"/>
      <c r="G209" s="27">
        <f>G210+G211</f>
        <v>20415.292329999997</v>
      </c>
    </row>
    <row r="210" spans="1:7" ht="12.75">
      <c r="A210" s="25"/>
      <c r="B210" s="30" t="s">
        <v>18</v>
      </c>
      <c r="C210" s="26" t="s">
        <v>70</v>
      </c>
      <c r="D210" s="26" t="s">
        <v>158</v>
      </c>
      <c r="E210" s="24" t="s">
        <v>263</v>
      </c>
      <c r="F210" s="26" t="s">
        <v>19</v>
      </c>
      <c r="G210" s="27">
        <f>'прил 4'!G178</f>
        <v>3190.5069999999996</v>
      </c>
    </row>
    <row r="211" spans="1:7" ht="12.75">
      <c r="A211" s="25"/>
      <c r="B211" s="30" t="s">
        <v>61</v>
      </c>
      <c r="C211" s="26" t="s">
        <v>70</v>
      </c>
      <c r="D211" s="26" t="s">
        <v>158</v>
      </c>
      <c r="E211" s="24" t="s">
        <v>263</v>
      </c>
      <c r="F211" s="26" t="s">
        <v>62</v>
      </c>
      <c r="G211" s="27">
        <f>'прил 4'!G182</f>
        <v>17224.78533</v>
      </c>
    </row>
    <row r="212" spans="1:7" ht="63.75">
      <c r="A212" s="25"/>
      <c r="B212" s="31" t="s">
        <v>412</v>
      </c>
      <c r="C212" s="26" t="s">
        <v>70</v>
      </c>
      <c r="D212" s="26" t="s">
        <v>158</v>
      </c>
      <c r="E212" s="24" t="s">
        <v>370</v>
      </c>
      <c r="F212" s="26"/>
      <c r="G212" s="27">
        <f>G213+G214</f>
        <v>67000</v>
      </c>
    </row>
    <row r="213" spans="1:7" ht="12.75">
      <c r="A213" s="25"/>
      <c r="B213" s="30" t="s">
        <v>18</v>
      </c>
      <c r="C213" s="26" t="s">
        <v>70</v>
      </c>
      <c r="D213" s="26" t="s">
        <v>158</v>
      </c>
      <c r="E213" s="24" t="s">
        <v>370</v>
      </c>
      <c r="F213" s="26" t="s">
        <v>19</v>
      </c>
      <c r="G213" s="27">
        <f>'прил 4'!G185</f>
        <v>6700</v>
      </c>
    </row>
    <row r="214" spans="1:7" ht="12.75">
      <c r="A214" s="25"/>
      <c r="B214" s="30" t="s">
        <v>20</v>
      </c>
      <c r="C214" s="26" t="s">
        <v>70</v>
      </c>
      <c r="D214" s="26" t="s">
        <v>158</v>
      </c>
      <c r="E214" s="24" t="s">
        <v>370</v>
      </c>
      <c r="F214" s="26" t="s">
        <v>21</v>
      </c>
      <c r="G214" s="27">
        <f>'прил 4'!G187</f>
        <v>60300</v>
      </c>
    </row>
    <row r="215" spans="1:7" ht="25.5">
      <c r="A215" s="25"/>
      <c r="B215" s="32" t="s">
        <v>248</v>
      </c>
      <c r="C215" s="26" t="s">
        <v>70</v>
      </c>
      <c r="D215" s="26" t="s">
        <v>158</v>
      </c>
      <c r="E215" s="24" t="s">
        <v>228</v>
      </c>
      <c r="F215" s="26"/>
      <c r="G215" s="27">
        <f>G216+G218</f>
        <v>10023.4835</v>
      </c>
    </row>
    <row r="216" spans="1:7" ht="38.25">
      <c r="A216" s="25"/>
      <c r="B216" s="32" t="s">
        <v>342</v>
      </c>
      <c r="C216" s="26" t="s">
        <v>70</v>
      </c>
      <c r="D216" s="26" t="s">
        <v>158</v>
      </c>
      <c r="E216" s="24" t="s">
        <v>279</v>
      </c>
      <c r="F216" s="26"/>
      <c r="G216" s="27">
        <f>G217</f>
        <v>8500</v>
      </c>
    </row>
    <row r="217" spans="1:7" ht="12.75">
      <c r="A217" s="25"/>
      <c r="B217" s="32" t="s">
        <v>18</v>
      </c>
      <c r="C217" s="26" t="s">
        <v>70</v>
      </c>
      <c r="D217" s="26" t="s">
        <v>158</v>
      </c>
      <c r="E217" s="24" t="s">
        <v>279</v>
      </c>
      <c r="F217" s="26" t="s">
        <v>19</v>
      </c>
      <c r="G217" s="27">
        <f>'прил 4'!G363</f>
        <v>8500</v>
      </c>
    </row>
    <row r="218" spans="1:7" ht="57.75" customHeight="1">
      <c r="A218" s="25"/>
      <c r="B218" s="32" t="s">
        <v>343</v>
      </c>
      <c r="C218" s="26" t="s">
        <v>70</v>
      </c>
      <c r="D218" s="26" t="s">
        <v>158</v>
      </c>
      <c r="E218" s="24" t="s">
        <v>309</v>
      </c>
      <c r="F218" s="26"/>
      <c r="G218" s="27">
        <f>G219</f>
        <v>1523.4835</v>
      </c>
    </row>
    <row r="219" spans="1:7" ht="12.75">
      <c r="A219" s="25"/>
      <c r="B219" s="32" t="s">
        <v>18</v>
      </c>
      <c r="C219" s="26" t="s">
        <v>70</v>
      </c>
      <c r="D219" s="26" t="s">
        <v>158</v>
      </c>
      <c r="E219" s="24" t="s">
        <v>309</v>
      </c>
      <c r="F219" s="26" t="s">
        <v>19</v>
      </c>
      <c r="G219" s="27">
        <f>'прил 4'!G191+'прил 4'!G365</f>
        <v>1523.4835</v>
      </c>
    </row>
    <row r="220" spans="1:7" ht="12.75">
      <c r="A220" s="25"/>
      <c r="B220" s="30" t="s">
        <v>9</v>
      </c>
      <c r="C220" s="24" t="s">
        <v>70</v>
      </c>
      <c r="D220" s="24" t="s">
        <v>158</v>
      </c>
      <c r="E220" s="24" t="s">
        <v>10</v>
      </c>
      <c r="F220" s="26"/>
      <c r="G220" s="27">
        <f>G221+G223+G225+G227+G229</f>
        <v>104679.64399000001</v>
      </c>
    </row>
    <row r="221" spans="1:7" ht="12.75">
      <c r="A221" s="25"/>
      <c r="B221" s="30" t="s">
        <v>249</v>
      </c>
      <c r="C221" s="24" t="s">
        <v>70</v>
      </c>
      <c r="D221" s="24" t="s">
        <v>158</v>
      </c>
      <c r="E221" s="24" t="s">
        <v>89</v>
      </c>
      <c r="F221" s="26"/>
      <c r="G221" s="27">
        <f>G222</f>
        <v>15265.291560000001</v>
      </c>
    </row>
    <row r="222" spans="1:7" ht="12.75">
      <c r="A222" s="25"/>
      <c r="B222" s="30" t="s">
        <v>18</v>
      </c>
      <c r="C222" s="24" t="s">
        <v>70</v>
      </c>
      <c r="D222" s="24" t="s">
        <v>158</v>
      </c>
      <c r="E222" s="24" t="s">
        <v>89</v>
      </c>
      <c r="F222" s="26" t="s">
        <v>19</v>
      </c>
      <c r="G222" s="27">
        <f>'прил 4'!G194</f>
        <v>15265.291560000001</v>
      </c>
    </row>
    <row r="223" spans="1:7" ht="12.75">
      <c r="A223" s="25"/>
      <c r="B223" s="30" t="s">
        <v>90</v>
      </c>
      <c r="C223" s="24" t="s">
        <v>70</v>
      </c>
      <c r="D223" s="24" t="s">
        <v>158</v>
      </c>
      <c r="E223" s="24" t="s">
        <v>91</v>
      </c>
      <c r="F223" s="26"/>
      <c r="G223" s="27">
        <f>G224</f>
        <v>3154.39091</v>
      </c>
    </row>
    <row r="224" spans="1:7" ht="12.75">
      <c r="A224" s="25"/>
      <c r="B224" s="30" t="s">
        <v>18</v>
      </c>
      <c r="C224" s="24" t="s">
        <v>70</v>
      </c>
      <c r="D224" s="24" t="s">
        <v>158</v>
      </c>
      <c r="E224" s="24" t="s">
        <v>91</v>
      </c>
      <c r="F224" s="26" t="s">
        <v>19</v>
      </c>
      <c r="G224" s="27">
        <f>'прил 4'!G198</f>
        <v>3154.39091</v>
      </c>
    </row>
    <row r="225" spans="1:7" ht="12.75">
      <c r="A225" s="25"/>
      <c r="B225" s="30" t="s">
        <v>92</v>
      </c>
      <c r="C225" s="24" t="s">
        <v>70</v>
      </c>
      <c r="D225" s="24" t="s">
        <v>158</v>
      </c>
      <c r="E225" s="24" t="s">
        <v>93</v>
      </c>
      <c r="F225" s="26"/>
      <c r="G225" s="27">
        <f>G226</f>
        <v>776.9580000000001</v>
      </c>
    </row>
    <row r="226" spans="1:7" ht="12.75">
      <c r="A226" s="25"/>
      <c r="B226" s="30" t="s">
        <v>18</v>
      </c>
      <c r="C226" s="24" t="s">
        <v>70</v>
      </c>
      <c r="D226" s="24" t="s">
        <v>158</v>
      </c>
      <c r="E226" s="24" t="s">
        <v>93</v>
      </c>
      <c r="F226" s="26" t="s">
        <v>19</v>
      </c>
      <c r="G226" s="27">
        <f>'прил 4'!G200</f>
        <v>776.9580000000001</v>
      </c>
    </row>
    <row r="227" spans="1:7" ht="12.75">
      <c r="A227" s="25"/>
      <c r="B227" s="30" t="s">
        <v>94</v>
      </c>
      <c r="C227" s="24" t="s">
        <v>70</v>
      </c>
      <c r="D227" s="24" t="s">
        <v>158</v>
      </c>
      <c r="E227" s="24" t="s">
        <v>95</v>
      </c>
      <c r="F227" s="26"/>
      <c r="G227" s="27">
        <f>G228</f>
        <v>225.8034</v>
      </c>
    </row>
    <row r="228" spans="1:7" ht="12.75">
      <c r="A228" s="25"/>
      <c r="B228" s="30" t="s">
        <v>18</v>
      </c>
      <c r="C228" s="24" t="s">
        <v>70</v>
      </c>
      <c r="D228" s="24" t="s">
        <v>158</v>
      </c>
      <c r="E228" s="24" t="s">
        <v>95</v>
      </c>
      <c r="F228" s="26" t="s">
        <v>19</v>
      </c>
      <c r="G228" s="27">
        <f>'прил 4'!G202</f>
        <v>225.8034</v>
      </c>
    </row>
    <row r="229" spans="1:7" ht="25.5">
      <c r="A229" s="25"/>
      <c r="B229" s="30" t="s">
        <v>87</v>
      </c>
      <c r="C229" s="24" t="s">
        <v>70</v>
      </c>
      <c r="D229" s="24" t="s">
        <v>158</v>
      </c>
      <c r="E229" s="24" t="s">
        <v>88</v>
      </c>
      <c r="F229" s="26"/>
      <c r="G229" s="27">
        <f>G230</f>
        <v>85257.20012000001</v>
      </c>
    </row>
    <row r="230" spans="1:7" ht="12.75">
      <c r="A230" s="25"/>
      <c r="B230" s="30" t="s">
        <v>61</v>
      </c>
      <c r="C230" s="24" t="s">
        <v>70</v>
      </c>
      <c r="D230" s="24" t="s">
        <v>158</v>
      </c>
      <c r="E230" s="24" t="s">
        <v>88</v>
      </c>
      <c r="F230" s="26" t="s">
        <v>62</v>
      </c>
      <c r="G230" s="27">
        <f>'прил 4'!G204</f>
        <v>85257.20012000001</v>
      </c>
    </row>
    <row r="231" spans="1:7" ht="12.75">
      <c r="A231" s="25"/>
      <c r="B231" s="30" t="s">
        <v>96</v>
      </c>
      <c r="C231" s="24" t="s">
        <v>70</v>
      </c>
      <c r="D231" s="24" t="s">
        <v>70</v>
      </c>
      <c r="E231" s="24"/>
      <c r="F231" s="26"/>
      <c r="G231" s="27">
        <f>G232+G240</f>
        <v>48086.80101999999</v>
      </c>
    </row>
    <row r="232" spans="1:7" ht="38.25">
      <c r="A232" s="25"/>
      <c r="B232" s="30" t="s">
        <v>233</v>
      </c>
      <c r="C232" s="24" t="s">
        <v>70</v>
      </c>
      <c r="D232" s="24" t="s">
        <v>70</v>
      </c>
      <c r="E232" s="24" t="s">
        <v>79</v>
      </c>
      <c r="F232" s="26"/>
      <c r="G232" s="27">
        <f>G233</f>
        <v>13903.244</v>
      </c>
    </row>
    <row r="233" spans="1:7" ht="25.5">
      <c r="A233" s="25"/>
      <c r="B233" s="30" t="s">
        <v>229</v>
      </c>
      <c r="C233" s="24" t="s">
        <v>70</v>
      </c>
      <c r="D233" s="24" t="s">
        <v>70</v>
      </c>
      <c r="E233" s="24" t="s">
        <v>80</v>
      </c>
      <c r="F233" s="26"/>
      <c r="G233" s="27">
        <f>G234+G236+G238</f>
        <v>13903.244</v>
      </c>
    </row>
    <row r="234" spans="1:7" ht="38.25">
      <c r="A234" s="25"/>
      <c r="B234" s="32" t="s">
        <v>235</v>
      </c>
      <c r="C234" s="24" t="s">
        <v>70</v>
      </c>
      <c r="D234" s="24" t="s">
        <v>70</v>
      </c>
      <c r="E234" s="24" t="s">
        <v>234</v>
      </c>
      <c r="F234" s="26"/>
      <c r="G234" s="27">
        <f>G235</f>
        <v>12971</v>
      </c>
    </row>
    <row r="235" spans="1:7" ht="12.75">
      <c r="A235" s="25"/>
      <c r="B235" s="30" t="s">
        <v>18</v>
      </c>
      <c r="C235" s="24" t="s">
        <v>70</v>
      </c>
      <c r="D235" s="24" t="s">
        <v>70</v>
      </c>
      <c r="E235" s="24" t="s">
        <v>234</v>
      </c>
      <c r="F235" s="26" t="s">
        <v>19</v>
      </c>
      <c r="G235" s="27">
        <f>'прил 4'!G209</f>
        <v>12971</v>
      </c>
    </row>
    <row r="236" spans="1:7" ht="38.25">
      <c r="A236" s="25"/>
      <c r="B236" s="32" t="s">
        <v>98</v>
      </c>
      <c r="C236" s="24" t="s">
        <v>70</v>
      </c>
      <c r="D236" s="24" t="s">
        <v>70</v>
      </c>
      <c r="E236" s="24" t="s">
        <v>310</v>
      </c>
      <c r="F236" s="26"/>
      <c r="G236" s="27">
        <f>G237</f>
        <v>712.244</v>
      </c>
    </row>
    <row r="237" spans="1:7" ht="12.75">
      <c r="A237" s="25"/>
      <c r="B237" s="30" t="s">
        <v>18</v>
      </c>
      <c r="C237" s="24" t="s">
        <v>70</v>
      </c>
      <c r="D237" s="24" t="s">
        <v>70</v>
      </c>
      <c r="E237" s="24" t="s">
        <v>310</v>
      </c>
      <c r="F237" s="26" t="s">
        <v>19</v>
      </c>
      <c r="G237" s="27">
        <f>'прил 4'!G211</f>
        <v>712.244</v>
      </c>
    </row>
    <row r="238" spans="1:7" ht="98.25" customHeight="1">
      <c r="A238" s="25"/>
      <c r="B238" s="32" t="s">
        <v>335</v>
      </c>
      <c r="C238" s="24" t="s">
        <v>70</v>
      </c>
      <c r="D238" s="24" t="s">
        <v>70</v>
      </c>
      <c r="E238" s="24" t="s">
        <v>236</v>
      </c>
      <c r="F238" s="41"/>
      <c r="G238" s="27">
        <f>G239</f>
        <v>220</v>
      </c>
    </row>
    <row r="239" spans="1:7" ht="12.75">
      <c r="A239" s="25"/>
      <c r="B239" s="30" t="s">
        <v>20</v>
      </c>
      <c r="C239" s="24" t="s">
        <v>70</v>
      </c>
      <c r="D239" s="24" t="s">
        <v>70</v>
      </c>
      <c r="E239" s="24" t="s">
        <v>236</v>
      </c>
      <c r="F239" s="41" t="s">
        <v>21</v>
      </c>
      <c r="G239" s="27">
        <f>'прил 4'!G214</f>
        <v>220</v>
      </c>
    </row>
    <row r="240" spans="1:7" ht="12.75">
      <c r="A240" s="25"/>
      <c r="B240" s="32" t="s">
        <v>186</v>
      </c>
      <c r="C240" s="24" t="s">
        <v>70</v>
      </c>
      <c r="D240" s="24" t="s">
        <v>70</v>
      </c>
      <c r="E240" s="24" t="s">
        <v>10</v>
      </c>
      <c r="F240" s="26"/>
      <c r="G240" s="27">
        <f>G241+G248+G246</f>
        <v>34183.55701999999</v>
      </c>
    </row>
    <row r="241" spans="1:7" ht="25.5">
      <c r="A241" s="25"/>
      <c r="B241" s="32" t="s">
        <v>16</v>
      </c>
      <c r="C241" s="24" t="s">
        <v>70</v>
      </c>
      <c r="D241" s="24" t="s">
        <v>70</v>
      </c>
      <c r="E241" s="24" t="s">
        <v>17</v>
      </c>
      <c r="F241" s="26"/>
      <c r="G241" s="27">
        <f>G242+G243+G245+G244</f>
        <v>19195.716919999995</v>
      </c>
    </row>
    <row r="242" spans="1:7" ht="38.25">
      <c r="A242" s="25"/>
      <c r="B242" s="30" t="s">
        <v>11</v>
      </c>
      <c r="C242" s="24" t="s">
        <v>70</v>
      </c>
      <c r="D242" s="24" t="s">
        <v>70</v>
      </c>
      <c r="E242" s="24" t="s">
        <v>17</v>
      </c>
      <c r="F242" s="26" t="s">
        <v>12</v>
      </c>
      <c r="G242" s="27">
        <f>'прил 4'!G217</f>
        <v>16667.374359999998</v>
      </c>
    </row>
    <row r="243" spans="1:7" ht="12.75">
      <c r="A243" s="25"/>
      <c r="B243" s="30" t="s">
        <v>18</v>
      </c>
      <c r="C243" s="24" t="s">
        <v>70</v>
      </c>
      <c r="D243" s="24" t="s">
        <v>70</v>
      </c>
      <c r="E243" s="24" t="s">
        <v>17</v>
      </c>
      <c r="F243" s="26" t="s">
        <v>19</v>
      </c>
      <c r="G243" s="27">
        <f>'прил 4'!G218</f>
        <v>805.229</v>
      </c>
    </row>
    <row r="244" spans="1:7" ht="12.75">
      <c r="A244" s="25"/>
      <c r="B244" s="30" t="s">
        <v>49</v>
      </c>
      <c r="C244" s="24" t="s">
        <v>70</v>
      </c>
      <c r="D244" s="24" t="s">
        <v>70</v>
      </c>
      <c r="E244" s="24" t="s">
        <v>17</v>
      </c>
      <c r="F244" s="26" t="s">
        <v>50</v>
      </c>
      <c r="G244" s="27">
        <f>'прил 4'!G219</f>
        <v>141.11784</v>
      </c>
    </row>
    <row r="245" spans="1:7" ht="12.75">
      <c r="A245" s="25"/>
      <c r="B245" s="30" t="s">
        <v>20</v>
      </c>
      <c r="C245" s="24" t="s">
        <v>70</v>
      </c>
      <c r="D245" s="24" t="s">
        <v>70</v>
      </c>
      <c r="E245" s="24" t="s">
        <v>17</v>
      </c>
      <c r="F245" s="26" t="s">
        <v>21</v>
      </c>
      <c r="G245" s="27">
        <f>'прил 4'!G220</f>
        <v>1581.9957200000001</v>
      </c>
    </row>
    <row r="246" spans="1:7" ht="12.75">
      <c r="A246" s="25"/>
      <c r="B246" s="30" t="s">
        <v>362</v>
      </c>
      <c r="C246" s="24" t="s">
        <v>70</v>
      </c>
      <c r="D246" s="24" t="s">
        <v>70</v>
      </c>
      <c r="E246" s="24" t="s">
        <v>363</v>
      </c>
      <c r="F246" s="41"/>
      <c r="G246" s="27">
        <f>G247</f>
        <v>3810.40323</v>
      </c>
    </row>
    <row r="247" spans="1:7" ht="12.75">
      <c r="A247" s="25"/>
      <c r="B247" s="30" t="s">
        <v>18</v>
      </c>
      <c r="C247" s="24" t="s">
        <v>70</v>
      </c>
      <c r="D247" s="24" t="s">
        <v>70</v>
      </c>
      <c r="E247" s="24" t="s">
        <v>363</v>
      </c>
      <c r="F247" s="41" t="s">
        <v>19</v>
      </c>
      <c r="G247" s="27">
        <f>'прил 4'!G305</f>
        <v>3810.40323</v>
      </c>
    </row>
    <row r="248" spans="1:7" ht="38.25">
      <c r="A248" s="25"/>
      <c r="B248" s="40" t="s">
        <v>102</v>
      </c>
      <c r="C248" s="24" t="s">
        <v>70</v>
      </c>
      <c r="D248" s="24" t="s">
        <v>70</v>
      </c>
      <c r="E248" s="24" t="s">
        <v>103</v>
      </c>
      <c r="F248" s="41"/>
      <c r="G248" s="27">
        <f>SUM(G249:G251)</f>
        <v>11177.43687</v>
      </c>
    </row>
    <row r="249" spans="1:7" ht="38.25">
      <c r="A249" s="25"/>
      <c r="B249" s="30" t="s">
        <v>11</v>
      </c>
      <c r="C249" s="24" t="s">
        <v>70</v>
      </c>
      <c r="D249" s="24" t="s">
        <v>70</v>
      </c>
      <c r="E249" s="24" t="s">
        <v>103</v>
      </c>
      <c r="F249" s="41" t="s">
        <v>12</v>
      </c>
      <c r="G249" s="27">
        <f>'прил 4'!G222</f>
        <v>10654.03687</v>
      </c>
    </row>
    <row r="250" spans="1:7" ht="12.75">
      <c r="A250" s="25"/>
      <c r="B250" s="30" t="s">
        <v>18</v>
      </c>
      <c r="C250" s="24" t="s">
        <v>70</v>
      </c>
      <c r="D250" s="24" t="s">
        <v>70</v>
      </c>
      <c r="E250" s="24" t="s">
        <v>103</v>
      </c>
      <c r="F250" s="41" t="s">
        <v>19</v>
      </c>
      <c r="G250" s="27">
        <f>'прил 4'!G223</f>
        <v>518.4</v>
      </c>
    </row>
    <row r="251" spans="1:7" ht="12.75">
      <c r="A251" s="25"/>
      <c r="B251" s="30" t="s">
        <v>20</v>
      </c>
      <c r="C251" s="24" t="s">
        <v>70</v>
      </c>
      <c r="D251" s="24" t="s">
        <v>70</v>
      </c>
      <c r="E251" s="24" t="s">
        <v>103</v>
      </c>
      <c r="F251" s="41" t="s">
        <v>21</v>
      </c>
      <c r="G251" s="27">
        <f>'прил 4'!G224</f>
        <v>5</v>
      </c>
    </row>
    <row r="252" spans="1:7" ht="12.75">
      <c r="A252" s="18">
        <v>5</v>
      </c>
      <c r="B252" s="35" t="s">
        <v>288</v>
      </c>
      <c r="C252" s="20" t="s">
        <v>183</v>
      </c>
      <c r="D252" s="20"/>
      <c r="E252" s="20"/>
      <c r="F252" s="20"/>
      <c r="G252" s="21">
        <f>G253</f>
        <v>4968.72199</v>
      </c>
    </row>
    <row r="253" spans="1:7" ht="12.75">
      <c r="A253" s="25"/>
      <c r="B253" s="163" t="s">
        <v>283</v>
      </c>
      <c r="C253" s="24" t="s">
        <v>183</v>
      </c>
      <c r="D253" s="24" t="s">
        <v>70</v>
      </c>
      <c r="E253" s="24"/>
      <c r="F253" s="164"/>
      <c r="G253" s="27">
        <f>G254</f>
        <v>4968.72199</v>
      </c>
    </row>
    <row r="254" spans="1:7" ht="25.5">
      <c r="A254" s="25"/>
      <c r="B254" s="163" t="s">
        <v>284</v>
      </c>
      <c r="C254" s="24" t="s">
        <v>183</v>
      </c>
      <c r="D254" s="24" t="s">
        <v>70</v>
      </c>
      <c r="E254" s="24" t="s">
        <v>281</v>
      </c>
      <c r="F254" s="164"/>
      <c r="G254" s="27">
        <f>G255+G266</f>
        <v>4968.72199</v>
      </c>
    </row>
    <row r="255" spans="1:7" ht="25.5">
      <c r="A255" s="25"/>
      <c r="B255" s="30" t="s">
        <v>319</v>
      </c>
      <c r="C255" s="24" t="s">
        <v>183</v>
      </c>
      <c r="D255" s="24" t="s">
        <v>70</v>
      </c>
      <c r="E255" s="24" t="s">
        <v>320</v>
      </c>
      <c r="F255" s="164"/>
      <c r="G255" s="27">
        <f>G256+G258+G260+G262+G264</f>
        <v>3238.6031000000003</v>
      </c>
    </row>
    <row r="256" spans="1:7" ht="76.5">
      <c r="A256" s="25"/>
      <c r="B256" s="31" t="s">
        <v>321</v>
      </c>
      <c r="C256" s="24" t="s">
        <v>183</v>
      </c>
      <c r="D256" s="24" t="s">
        <v>70</v>
      </c>
      <c r="E256" s="24" t="s">
        <v>322</v>
      </c>
      <c r="F256" s="164"/>
      <c r="G256" s="27">
        <f>G257</f>
        <v>800</v>
      </c>
    </row>
    <row r="257" spans="1:7" ht="12.75">
      <c r="A257" s="25"/>
      <c r="B257" s="30" t="s">
        <v>61</v>
      </c>
      <c r="C257" s="24" t="s">
        <v>183</v>
      </c>
      <c r="D257" s="24" t="s">
        <v>70</v>
      </c>
      <c r="E257" s="24" t="s">
        <v>322</v>
      </c>
      <c r="F257" s="164" t="s">
        <v>62</v>
      </c>
      <c r="G257" s="27">
        <f>'прил 4'!G230</f>
        <v>800</v>
      </c>
    </row>
    <row r="258" spans="1:7" ht="63">
      <c r="A258" s="25"/>
      <c r="B258" s="102" t="s">
        <v>371</v>
      </c>
      <c r="C258" s="24" t="s">
        <v>183</v>
      </c>
      <c r="D258" s="24" t="s">
        <v>70</v>
      </c>
      <c r="E258" s="24" t="s">
        <v>372</v>
      </c>
      <c r="F258" s="41"/>
      <c r="G258" s="27">
        <f>G259</f>
        <v>362.49</v>
      </c>
    </row>
    <row r="259" spans="1:7" ht="31.5">
      <c r="A259" s="25"/>
      <c r="B259" s="86" t="s">
        <v>61</v>
      </c>
      <c r="C259" s="24" t="s">
        <v>183</v>
      </c>
      <c r="D259" s="24" t="s">
        <v>70</v>
      </c>
      <c r="E259" s="24" t="s">
        <v>372</v>
      </c>
      <c r="F259" s="41" t="s">
        <v>62</v>
      </c>
      <c r="G259" s="27">
        <f>'прил 4'!G232</f>
        <v>362.49</v>
      </c>
    </row>
    <row r="260" spans="1:7" ht="78.75">
      <c r="A260" s="25"/>
      <c r="B260" s="102" t="s">
        <v>374</v>
      </c>
      <c r="C260" s="24" t="s">
        <v>183</v>
      </c>
      <c r="D260" s="24" t="s">
        <v>70</v>
      </c>
      <c r="E260" s="24" t="s">
        <v>373</v>
      </c>
      <c r="F260" s="41"/>
      <c r="G260" s="27">
        <f>G261</f>
        <v>216.01602</v>
      </c>
    </row>
    <row r="261" spans="1:7" ht="31.5">
      <c r="A261" s="25"/>
      <c r="B261" s="86" t="s">
        <v>61</v>
      </c>
      <c r="C261" s="24" t="s">
        <v>183</v>
      </c>
      <c r="D261" s="24" t="s">
        <v>70</v>
      </c>
      <c r="E261" s="24" t="s">
        <v>373</v>
      </c>
      <c r="F261" s="41" t="s">
        <v>62</v>
      </c>
      <c r="G261" s="27">
        <f>'прил 4'!G234</f>
        <v>216.01602</v>
      </c>
    </row>
    <row r="262" spans="1:7" ht="63">
      <c r="A262" s="25"/>
      <c r="B262" s="102" t="s">
        <v>376</v>
      </c>
      <c r="C262" s="24" t="s">
        <v>183</v>
      </c>
      <c r="D262" s="24" t="s">
        <v>70</v>
      </c>
      <c r="E262" s="24" t="s">
        <v>378</v>
      </c>
      <c r="F262" s="41"/>
      <c r="G262" s="27">
        <f>G263</f>
        <v>979.02</v>
      </c>
    </row>
    <row r="263" spans="1:7" ht="31.5">
      <c r="A263" s="25"/>
      <c r="B263" s="86" t="s">
        <v>61</v>
      </c>
      <c r="C263" s="24" t="s">
        <v>183</v>
      </c>
      <c r="D263" s="24" t="s">
        <v>70</v>
      </c>
      <c r="E263" s="24" t="s">
        <v>378</v>
      </c>
      <c r="F263" s="41" t="s">
        <v>62</v>
      </c>
      <c r="G263" s="27">
        <f>'прил 4'!G236</f>
        <v>979.02</v>
      </c>
    </row>
    <row r="264" spans="1:7" ht="63">
      <c r="A264" s="25"/>
      <c r="B264" s="102" t="s">
        <v>375</v>
      </c>
      <c r="C264" s="24" t="s">
        <v>183</v>
      </c>
      <c r="D264" s="24" t="s">
        <v>70</v>
      </c>
      <c r="E264" s="24" t="s">
        <v>377</v>
      </c>
      <c r="F264" s="41"/>
      <c r="G264" s="27">
        <f>G265</f>
        <v>881.07708</v>
      </c>
    </row>
    <row r="265" spans="1:7" ht="31.5">
      <c r="A265" s="25"/>
      <c r="B265" s="86" t="s">
        <v>61</v>
      </c>
      <c r="C265" s="24" t="s">
        <v>183</v>
      </c>
      <c r="D265" s="24" t="s">
        <v>70</v>
      </c>
      <c r="E265" s="24" t="s">
        <v>377</v>
      </c>
      <c r="F265" s="41" t="s">
        <v>62</v>
      </c>
      <c r="G265" s="27">
        <f>'прил 4'!G237</f>
        <v>881.07708</v>
      </c>
    </row>
    <row r="266" spans="1:7" ht="31.5">
      <c r="A266" s="25"/>
      <c r="B266" s="86" t="s">
        <v>285</v>
      </c>
      <c r="C266" s="24" t="s">
        <v>183</v>
      </c>
      <c r="D266" s="24" t="s">
        <v>70</v>
      </c>
      <c r="E266" s="24" t="s">
        <v>282</v>
      </c>
      <c r="F266" s="41"/>
      <c r="G266" s="27">
        <f>G267+G269</f>
        <v>1730.1188900000002</v>
      </c>
    </row>
    <row r="267" spans="1:7" ht="57" customHeight="1">
      <c r="A267" s="25"/>
      <c r="B267" s="102" t="s">
        <v>379</v>
      </c>
      <c r="C267" s="24" t="s">
        <v>183</v>
      </c>
      <c r="D267" s="24" t="s">
        <v>70</v>
      </c>
      <c r="E267" s="24" t="s">
        <v>381</v>
      </c>
      <c r="F267" s="41"/>
      <c r="G267" s="27">
        <f>G268</f>
        <v>1189.23</v>
      </c>
    </row>
    <row r="268" spans="1:7" ht="15.75">
      <c r="A268" s="25"/>
      <c r="B268" s="86" t="s">
        <v>18</v>
      </c>
      <c r="C268" s="24" t="s">
        <v>183</v>
      </c>
      <c r="D268" s="24" t="s">
        <v>70</v>
      </c>
      <c r="E268" s="24" t="s">
        <v>381</v>
      </c>
      <c r="F268" s="41" t="s">
        <v>19</v>
      </c>
      <c r="G268" s="27">
        <f>'прил 4'!G240</f>
        <v>1189.23</v>
      </c>
    </row>
    <row r="269" spans="1:7" ht="63">
      <c r="A269" s="25"/>
      <c r="B269" s="102" t="s">
        <v>380</v>
      </c>
      <c r="C269" s="24" t="s">
        <v>183</v>
      </c>
      <c r="D269" s="24" t="s">
        <v>70</v>
      </c>
      <c r="E269" s="24" t="s">
        <v>382</v>
      </c>
      <c r="F269" s="41"/>
      <c r="G269" s="27">
        <f>G270</f>
        <v>540.8888900000001</v>
      </c>
    </row>
    <row r="270" spans="1:7" ht="15.75">
      <c r="A270" s="25"/>
      <c r="B270" s="86" t="s">
        <v>18</v>
      </c>
      <c r="C270" s="24" t="s">
        <v>183</v>
      </c>
      <c r="D270" s="24" t="s">
        <v>70</v>
      </c>
      <c r="E270" s="24" t="s">
        <v>382</v>
      </c>
      <c r="F270" s="41" t="s">
        <v>19</v>
      </c>
      <c r="G270" s="27">
        <f>'прил 4'!G242</f>
        <v>540.8888900000001</v>
      </c>
    </row>
    <row r="271" spans="1:7" s="4" customFormat="1" ht="12.75">
      <c r="A271" s="18">
        <v>6</v>
      </c>
      <c r="B271" s="35" t="s">
        <v>133</v>
      </c>
      <c r="C271" s="20" t="s">
        <v>134</v>
      </c>
      <c r="D271" s="20"/>
      <c r="E271" s="20"/>
      <c r="F271" s="20"/>
      <c r="G271" s="21">
        <f>G272</f>
        <v>220</v>
      </c>
    </row>
    <row r="272" spans="1:7" ht="12.75">
      <c r="A272" s="25"/>
      <c r="B272" s="30" t="s">
        <v>258</v>
      </c>
      <c r="C272" s="24" t="s">
        <v>134</v>
      </c>
      <c r="D272" s="24" t="s">
        <v>134</v>
      </c>
      <c r="E272" s="24"/>
      <c r="F272" s="26"/>
      <c r="G272" s="27">
        <f>G273</f>
        <v>220</v>
      </c>
    </row>
    <row r="273" spans="1:7" ht="25.5">
      <c r="A273" s="25"/>
      <c r="B273" s="162" t="s">
        <v>198</v>
      </c>
      <c r="C273" s="24" t="s">
        <v>134</v>
      </c>
      <c r="D273" s="24" t="s">
        <v>134</v>
      </c>
      <c r="E273" s="161" t="s">
        <v>136</v>
      </c>
      <c r="F273" s="164"/>
      <c r="G273" s="27">
        <f>G274+G277</f>
        <v>220</v>
      </c>
    </row>
    <row r="274" spans="1:7" ht="12.75">
      <c r="A274" s="25"/>
      <c r="B274" s="162" t="s">
        <v>202</v>
      </c>
      <c r="C274" s="24" t="s">
        <v>134</v>
      </c>
      <c r="D274" s="24" t="s">
        <v>134</v>
      </c>
      <c r="E274" s="161" t="s">
        <v>201</v>
      </c>
      <c r="F274" s="164"/>
      <c r="G274" s="27">
        <f>G275</f>
        <v>160</v>
      </c>
    </row>
    <row r="275" spans="1:7" ht="51">
      <c r="A275" s="25"/>
      <c r="B275" s="163" t="s">
        <v>137</v>
      </c>
      <c r="C275" s="24" t="s">
        <v>134</v>
      </c>
      <c r="D275" s="24" t="s">
        <v>134</v>
      </c>
      <c r="E275" s="161" t="s">
        <v>203</v>
      </c>
      <c r="F275" s="164"/>
      <c r="G275" s="27">
        <f>G276</f>
        <v>160</v>
      </c>
    </row>
    <row r="276" spans="1:7" ht="12.75">
      <c r="A276" s="25"/>
      <c r="B276" s="162" t="s">
        <v>18</v>
      </c>
      <c r="C276" s="24" t="s">
        <v>134</v>
      </c>
      <c r="D276" s="24" t="s">
        <v>134</v>
      </c>
      <c r="E276" s="161" t="s">
        <v>203</v>
      </c>
      <c r="F276" s="164" t="s">
        <v>19</v>
      </c>
      <c r="G276" s="27">
        <f>'прил 4'!G372</f>
        <v>160</v>
      </c>
    </row>
    <row r="277" spans="1:7" ht="38.25">
      <c r="A277" s="25"/>
      <c r="B277" s="163" t="s">
        <v>138</v>
      </c>
      <c r="C277" s="24" t="s">
        <v>134</v>
      </c>
      <c r="D277" s="24" t="s">
        <v>134</v>
      </c>
      <c r="E277" s="161" t="s">
        <v>204</v>
      </c>
      <c r="F277" s="164"/>
      <c r="G277" s="27">
        <f>G278</f>
        <v>60</v>
      </c>
    </row>
    <row r="278" spans="1:7" ht="12.75">
      <c r="A278" s="25"/>
      <c r="B278" s="162" t="s">
        <v>18</v>
      </c>
      <c r="C278" s="24" t="s">
        <v>134</v>
      </c>
      <c r="D278" s="24" t="s">
        <v>134</v>
      </c>
      <c r="E278" s="161" t="s">
        <v>204</v>
      </c>
      <c r="F278" s="164" t="s">
        <v>19</v>
      </c>
      <c r="G278" s="27">
        <f>'прил 4'!G374</f>
        <v>60</v>
      </c>
    </row>
    <row r="279" spans="1:7" s="4" customFormat="1" ht="12.75">
      <c r="A279" s="18">
        <v>7</v>
      </c>
      <c r="B279" s="19" t="s">
        <v>140</v>
      </c>
      <c r="C279" s="20" t="s">
        <v>141</v>
      </c>
      <c r="D279" s="20"/>
      <c r="E279" s="20"/>
      <c r="F279" s="20"/>
      <c r="G279" s="21">
        <f>G280</f>
        <v>34510.52675</v>
      </c>
    </row>
    <row r="280" spans="1:7" ht="12.75">
      <c r="A280" s="25"/>
      <c r="B280" s="30" t="s">
        <v>142</v>
      </c>
      <c r="C280" s="24" t="s">
        <v>141</v>
      </c>
      <c r="D280" s="24" t="s">
        <v>8</v>
      </c>
      <c r="E280" s="24"/>
      <c r="F280" s="24"/>
      <c r="G280" s="27">
        <f>G290+G281</f>
        <v>34510.52675</v>
      </c>
    </row>
    <row r="281" spans="1:7" ht="12.75">
      <c r="A281" s="25"/>
      <c r="B281" s="162" t="s">
        <v>207</v>
      </c>
      <c r="C281" s="24" t="s">
        <v>141</v>
      </c>
      <c r="D281" s="24" t="s">
        <v>8</v>
      </c>
      <c r="E281" s="161" t="s">
        <v>144</v>
      </c>
      <c r="F281" s="24"/>
      <c r="G281" s="27">
        <f>G282+G285</f>
        <v>724.95156</v>
      </c>
    </row>
    <row r="282" spans="1:7" ht="12.75">
      <c r="A282" s="25"/>
      <c r="B282" s="162" t="s">
        <v>208</v>
      </c>
      <c r="C282" s="24" t="s">
        <v>141</v>
      </c>
      <c r="D282" s="24" t="s">
        <v>8</v>
      </c>
      <c r="E282" s="161" t="s">
        <v>209</v>
      </c>
      <c r="F282" s="24"/>
      <c r="G282" s="27">
        <f>G283</f>
        <v>492</v>
      </c>
    </row>
    <row r="283" spans="1:7" ht="76.5">
      <c r="A283" s="25"/>
      <c r="B283" s="165" t="s">
        <v>298</v>
      </c>
      <c r="C283" s="24" t="s">
        <v>141</v>
      </c>
      <c r="D283" s="24" t="s">
        <v>8</v>
      </c>
      <c r="E283" s="161" t="s">
        <v>210</v>
      </c>
      <c r="F283" s="24"/>
      <c r="G283" s="27">
        <f>G284</f>
        <v>492</v>
      </c>
    </row>
    <row r="284" spans="1:7" ht="12.75">
      <c r="A284" s="25"/>
      <c r="B284" s="162" t="s">
        <v>18</v>
      </c>
      <c r="C284" s="24" t="s">
        <v>141</v>
      </c>
      <c r="D284" s="24" t="s">
        <v>8</v>
      </c>
      <c r="E284" s="161" t="s">
        <v>210</v>
      </c>
      <c r="F284" s="24" t="s">
        <v>19</v>
      </c>
      <c r="G284" s="27">
        <f>'прил 4'!G380</f>
        <v>492</v>
      </c>
    </row>
    <row r="285" spans="1:7" ht="12.75">
      <c r="A285" s="25"/>
      <c r="B285" s="162" t="s">
        <v>289</v>
      </c>
      <c r="C285" s="24" t="s">
        <v>141</v>
      </c>
      <c r="D285" s="24" t="s">
        <v>8</v>
      </c>
      <c r="E285" s="161" t="s">
        <v>290</v>
      </c>
      <c r="F285" s="164"/>
      <c r="G285" s="27">
        <f>G286+G288</f>
        <v>232.95156</v>
      </c>
    </row>
    <row r="286" spans="1:7" ht="51">
      <c r="A286" s="25"/>
      <c r="B286" s="165" t="s">
        <v>292</v>
      </c>
      <c r="C286" s="24" t="s">
        <v>141</v>
      </c>
      <c r="D286" s="24" t="s">
        <v>8</v>
      </c>
      <c r="E286" s="161" t="s">
        <v>291</v>
      </c>
      <c r="F286" s="164"/>
      <c r="G286" s="27">
        <f>G287</f>
        <v>100</v>
      </c>
    </row>
    <row r="287" spans="1:7" ht="12.75">
      <c r="A287" s="25"/>
      <c r="B287" s="30" t="s">
        <v>61</v>
      </c>
      <c r="C287" s="24" t="s">
        <v>141</v>
      </c>
      <c r="D287" s="24" t="s">
        <v>8</v>
      </c>
      <c r="E287" s="161" t="s">
        <v>291</v>
      </c>
      <c r="F287" s="164" t="s">
        <v>62</v>
      </c>
      <c r="G287" s="27">
        <f>'прил 4'!G382</f>
        <v>100</v>
      </c>
    </row>
    <row r="288" spans="1:7" ht="38.25">
      <c r="A288" s="25"/>
      <c r="B288" s="163" t="s">
        <v>391</v>
      </c>
      <c r="C288" s="24" t="s">
        <v>141</v>
      </c>
      <c r="D288" s="24" t="s">
        <v>8</v>
      </c>
      <c r="E288" s="161" t="s">
        <v>392</v>
      </c>
      <c r="F288" s="24"/>
      <c r="G288" s="27">
        <f>G289</f>
        <v>132.95156</v>
      </c>
    </row>
    <row r="289" spans="1:7" ht="12.75">
      <c r="A289" s="25"/>
      <c r="B289" s="162" t="s">
        <v>61</v>
      </c>
      <c r="C289" s="24" t="s">
        <v>141</v>
      </c>
      <c r="D289" s="24" t="s">
        <v>8</v>
      </c>
      <c r="E289" s="161" t="s">
        <v>392</v>
      </c>
      <c r="F289" s="164" t="s">
        <v>62</v>
      </c>
      <c r="G289" s="27">
        <f>'прил 4'!G385</f>
        <v>132.95156</v>
      </c>
    </row>
    <row r="290" spans="1:7" ht="12.75">
      <c r="A290" s="25"/>
      <c r="B290" s="30" t="s">
        <v>9</v>
      </c>
      <c r="C290" s="24" t="s">
        <v>141</v>
      </c>
      <c r="D290" s="24" t="s">
        <v>8</v>
      </c>
      <c r="E290" s="24" t="s">
        <v>10</v>
      </c>
      <c r="F290" s="24"/>
      <c r="G290" s="27">
        <f>G291</f>
        <v>33785.575189999996</v>
      </c>
    </row>
    <row r="291" spans="1:7" ht="25.5">
      <c r="A291" s="25"/>
      <c r="B291" s="30" t="s">
        <v>205</v>
      </c>
      <c r="C291" s="24" t="s">
        <v>141</v>
      </c>
      <c r="D291" s="24" t="s">
        <v>8</v>
      </c>
      <c r="E291" s="24" t="s">
        <v>206</v>
      </c>
      <c r="F291" s="24"/>
      <c r="G291" s="27">
        <f>G292</f>
        <v>33785.575189999996</v>
      </c>
    </row>
    <row r="292" spans="1:7" ht="25.5" customHeight="1">
      <c r="A292" s="25"/>
      <c r="B292" s="30" t="s">
        <v>61</v>
      </c>
      <c r="C292" s="24" t="s">
        <v>141</v>
      </c>
      <c r="D292" s="24" t="s">
        <v>8</v>
      </c>
      <c r="E292" s="24" t="s">
        <v>206</v>
      </c>
      <c r="F292" s="24" t="s">
        <v>62</v>
      </c>
      <c r="G292" s="27">
        <f>'прил 4'!G391</f>
        <v>33785.575189999996</v>
      </c>
    </row>
    <row r="293" spans="1:7" s="4" customFormat="1" ht="12.75">
      <c r="A293" s="18">
        <v>8</v>
      </c>
      <c r="B293" s="19" t="s">
        <v>44</v>
      </c>
      <c r="C293" s="20" t="s">
        <v>45</v>
      </c>
      <c r="D293" s="20"/>
      <c r="E293" s="20"/>
      <c r="F293" s="20"/>
      <c r="G293" s="21">
        <f>G294+G298</f>
        <v>71231.2505</v>
      </c>
    </row>
    <row r="294" spans="1:7" ht="12.75">
      <c r="A294" s="25"/>
      <c r="B294" s="22" t="s">
        <v>55</v>
      </c>
      <c r="C294" s="26" t="s">
        <v>45</v>
      </c>
      <c r="D294" s="26" t="s">
        <v>8</v>
      </c>
      <c r="E294" s="26"/>
      <c r="F294" s="26"/>
      <c r="G294" s="27">
        <f>G295</f>
        <v>4148.7312</v>
      </c>
    </row>
    <row r="295" spans="1:7" ht="12.75">
      <c r="A295" s="25"/>
      <c r="B295" s="28" t="s">
        <v>9</v>
      </c>
      <c r="C295" s="26" t="s">
        <v>45</v>
      </c>
      <c r="D295" s="26" t="s">
        <v>8</v>
      </c>
      <c r="E295" s="24" t="s">
        <v>10</v>
      </c>
      <c r="F295" s="26"/>
      <c r="G295" s="27">
        <f>G296</f>
        <v>4148.7312</v>
      </c>
    </row>
    <row r="296" spans="1:7" ht="12.75">
      <c r="A296" s="25"/>
      <c r="B296" s="36" t="s">
        <v>57</v>
      </c>
      <c r="C296" s="26" t="s">
        <v>45</v>
      </c>
      <c r="D296" s="26" t="s">
        <v>8</v>
      </c>
      <c r="E296" s="24" t="s">
        <v>58</v>
      </c>
      <c r="F296" s="26"/>
      <c r="G296" s="27">
        <f>G297</f>
        <v>4148.7312</v>
      </c>
    </row>
    <row r="297" spans="1:7" ht="12.75">
      <c r="A297" s="25"/>
      <c r="B297" s="36" t="s">
        <v>49</v>
      </c>
      <c r="C297" s="26" t="s">
        <v>45</v>
      </c>
      <c r="D297" s="26" t="s">
        <v>8</v>
      </c>
      <c r="E297" s="24" t="s">
        <v>58</v>
      </c>
      <c r="F297" s="26" t="s">
        <v>50</v>
      </c>
      <c r="G297" s="27">
        <f>'прил 4'!G81</f>
        <v>4148.7312</v>
      </c>
    </row>
    <row r="298" spans="1:7" ht="12.75">
      <c r="A298" s="25"/>
      <c r="B298" s="36" t="s">
        <v>46</v>
      </c>
      <c r="C298" s="37" t="s">
        <v>45</v>
      </c>
      <c r="D298" s="37" t="s">
        <v>158</v>
      </c>
      <c r="E298" s="37"/>
      <c r="F298" s="26"/>
      <c r="G298" s="27">
        <f>G299+G303</f>
        <v>67082.5193</v>
      </c>
    </row>
    <row r="299" spans="1:7" ht="25.5">
      <c r="A299" s="25"/>
      <c r="B299" s="32" t="s">
        <v>191</v>
      </c>
      <c r="C299" s="37" t="s">
        <v>45</v>
      </c>
      <c r="D299" s="37" t="s">
        <v>158</v>
      </c>
      <c r="E299" s="24" t="s">
        <v>121</v>
      </c>
      <c r="F299" s="26"/>
      <c r="G299" s="27">
        <f>G300</f>
        <v>23769.5193</v>
      </c>
    </row>
    <row r="300" spans="1:7" ht="12.75">
      <c r="A300" s="25"/>
      <c r="B300" s="32" t="s">
        <v>295</v>
      </c>
      <c r="C300" s="37" t="s">
        <v>45</v>
      </c>
      <c r="D300" s="37" t="s">
        <v>158</v>
      </c>
      <c r="E300" s="24" t="s">
        <v>211</v>
      </c>
      <c r="F300" s="26"/>
      <c r="G300" s="27">
        <f>G301</f>
        <v>23769.5193</v>
      </c>
    </row>
    <row r="301" spans="1:7" ht="38.25">
      <c r="A301" s="25"/>
      <c r="B301" s="31" t="s">
        <v>333</v>
      </c>
      <c r="C301" s="37" t="s">
        <v>45</v>
      </c>
      <c r="D301" s="37" t="s">
        <v>158</v>
      </c>
      <c r="E301" s="23" t="s">
        <v>303</v>
      </c>
      <c r="F301" s="26"/>
      <c r="G301" s="27">
        <f>G302</f>
        <v>23769.5193</v>
      </c>
    </row>
    <row r="302" spans="1:7" ht="12.75">
      <c r="A302" s="25"/>
      <c r="B302" s="39" t="s">
        <v>49</v>
      </c>
      <c r="C302" s="37" t="s">
        <v>45</v>
      </c>
      <c r="D302" s="37" t="s">
        <v>158</v>
      </c>
      <c r="E302" s="23" t="s">
        <v>303</v>
      </c>
      <c r="F302" s="26" t="s">
        <v>50</v>
      </c>
      <c r="G302" s="27">
        <f>'прил 4'!G399</f>
        <v>23769.5193</v>
      </c>
    </row>
    <row r="303" spans="1:7" ht="12.75">
      <c r="A303" s="25"/>
      <c r="B303" s="36" t="s">
        <v>78</v>
      </c>
      <c r="C303" s="37">
        <v>10</v>
      </c>
      <c r="D303" s="38" t="s">
        <v>158</v>
      </c>
      <c r="E303" s="37" t="s">
        <v>10</v>
      </c>
      <c r="F303" s="26"/>
      <c r="G303" s="27">
        <f>G304+G306+G308+G311</f>
        <v>43313</v>
      </c>
    </row>
    <row r="304" spans="1:7" ht="25.5">
      <c r="A304" s="25"/>
      <c r="B304" s="30" t="s">
        <v>99</v>
      </c>
      <c r="C304" s="26" t="s">
        <v>45</v>
      </c>
      <c r="D304" s="26" t="s">
        <v>158</v>
      </c>
      <c r="E304" s="24" t="s">
        <v>100</v>
      </c>
      <c r="F304" s="26"/>
      <c r="G304" s="27">
        <f>G305</f>
        <v>165</v>
      </c>
    </row>
    <row r="305" spans="1:7" ht="12.75">
      <c r="A305" s="25"/>
      <c r="B305" s="30" t="s">
        <v>49</v>
      </c>
      <c r="C305" s="26" t="s">
        <v>45</v>
      </c>
      <c r="D305" s="26" t="s">
        <v>158</v>
      </c>
      <c r="E305" s="24" t="s">
        <v>100</v>
      </c>
      <c r="F305" s="26" t="s">
        <v>50</v>
      </c>
      <c r="G305" s="27">
        <f>'прил 4'!G248</f>
        <v>165</v>
      </c>
    </row>
    <row r="306" spans="1:7" ht="25.5">
      <c r="A306" s="25"/>
      <c r="B306" s="39" t="s">
        <v>411</v>
      </c>
      <c r="C306" s="26" t="s">
        <v>45</v>
      </c>
      <c r="D306" s="26" t="s">
        <v>158</v>
      </c>
      <c r="E306" s="24" t="s">
        <v>101</v>
      </c>
      <c r="F306" s="26"/>
      <c r="G306" s="27">
        <f>G307</f>
        <v>800</v>
      </c>
    </row>
    <row r="307" spans="1:7" ht="12.75">
      <c r="A307" s="25"/>
      <c r="B307" s="39" t="s">
        <v>49</v>
      </c>
      <c r="C307" s="26" t="s">
        <v>45</v>
      </c>
      <c r="D307" s="26" t="s">
        <v>158</v>
      </c>
      <c r="E307" s="24" t="s">
        <v>101</v>
      </c>
      <c r="F307" s="26" t="s">
        <v>50</v>
      </c>
      <c r="G307" s="27">
        <f>'прил 4'!G250</f>
        <v>800</v>
      </c>
    </row>
    <row r="308" spans="1:7" ht="38.25">
      <c r="A308" s="25"/>
      <c r="B308" s="39" t="s">
        <v>287</v>
      </c>
      <c r="C308" s="37" t="s">
        <v>45</v>
      </c>
      <c r="D308" s="37" t="s">
        <v>158</v>
      </c>
      <c r="E308" s="24" t="s">
        <v>286</v>
      </c>
      <c r="F308" s="26"/>
      <c r="G308" s="27">
        <f>SUM(G309:G310)</f>
        <v>13576</v>
      </c>
    </row>
    <row r="309" spans="1:7" ht="38.25">
      <c r="A309" s="25"/>
      <c r="B309" s="30" t="s">
        <v>11</v>
      </c>
      <c r="C309" s="37">
        <v>10</v>
      </c>
      <c r="D309" s="38" t="s">
        <v>158</v>
      </c>
      <c r="E309" s="24" t="s">
        <v>286</v>
      </c>
      <c r="F309" s="26" t="s">
        <v>12</v>
      </c>
      <c r="G309" s="27">
        <f>'прил 4'!G252</f>
        <v>396</v>
      </c>
    </row>
    <row r="310" spans="1:7" ht="12.75">
      <c r="A310" s="25"/>
      <c r="B310" s="39" t="s">
        <v>20</v>
      </c>
      <c r="C310" s="26" t="s">
        <v>45</v>
      </c>
      <c r="D310" s="26" t="s">
        <v>158</v>
      </c>
      <c r="E310" s="24" t="s">
        <v>286</v>
      </c>
      <c r="F310" s="26" t="s">
        <v>21</v>
      </c>
      <c r="G310" s="27">
        <f>'прил 4'!G253</f>
        <v>13180</v>
      </c>
    </row>
    <row r="311" spans="1:7" ht="25.5">
      <c r="A311" s="25"/>
      <c r="B311" s="39" t="s">
        <v>275</v>
      </c>
      <c r="C311" s="26" t="s">
        <v>45</v>
      </c>
      <c r="D311" s="26" t="s">
        <v>158</v>
      </c>
      <c r="E311" s="24" t="s">
        <v>274</v>
      </c>
      <c r="F311" s="26"/>
      <c r="G311" s="27">
        <f>SUM(G312:G313)</f>
        <v>28772</v>
      </c>
    </row>
    <row r="312" spans="1:7" ht="12.75">
      <c r="A312" s="25"/>
      <c r="B312" s="39" t="s">
        <v>18</v>
      </c>
      <c r="C312" s="26" t="s">
        <v>45</v>
      </c>
      <c r="D312" s="26" t="s">
        <v>158</v>
      </c>
      <c r="E312" s="24" t="s">
        <v>274</v>
      </c>
      <c r="F312" s="26" t="s">
        <v>19</v>
      </c>
      <c r="G312" s="27">
        <f>'прил 4'!G255</f>
        <v>300</v>
      </c>
    </row>
    <row r="313" spans="1:7" ht="12.75">
      <c r="A313" s="25"/>
      <c r="B313" s="39" t="s">
        <v>49</v>
      </c>
      <c r="C313" s="26" t="s">
        <v>45</v>
      </c>
      <c r="D313" s="26" t="s">
        <v>158</v>
      </c>
      <c r="E313" s="24" t="s">
        <v>274</v>
      </c>
      <c r="F313" s="26" t="s">
        <v>50</v>
      </c>
      <c r="G313" s="27">
        <f>'прил 4'!G256</f>
        <v>28472</v>
      </c>
    </row>
    <row r="314" spans="1:7" s="4" customFormat="1" ht="12.75">
      <c r="A314" s="18">
        <v>9</v>
      </c>
      <c r="B314" s="19" t="s">
        <v>145</v>
      </c>
      <c r="C314" s="20" t="s">
        <v>146</v>
      </c>
      <c r="D314" s="20"/>
      <c r="E314" s="20"/>
      <c r="F314" s="20"/>
      <c r="G314" s="21">
        <f>G315</f>
        <v>22211.2833</v>
      </c>
    </row>
    <row r="315" spans="1:7" ht="12.75">
      <c r="A315" s="25"/>
      <c r="B315" s="22" t="s">
        <v>147</v>
      </c>
      <c r="C315" s="26" t="s">
        <v>146</v>
      </c>
      <c r="D315" s="26" t="s">
        <v>8</v>
      </c>
      <c r="E315" s="26"/>
      <c r="F315" s="26"/>
      <c r="G315" s="27">
        <f>G316+G323</f>
        <v>22211.2833</v>
      </c>
    </row>
    <row r="316" spans="1:7" ht="25.5">
      <c r="A316" s="25"/>
      <c r="B316" s="162" t="s">
        <v>214</v>
      </c>
      <c r="C316" s="26" t="s">
        <v>146</v>
      </c>
      <c r="D316" s="26" t="s">
        <v>8</v>
      </c>
      <c r="E316" s="161" t="s">
        <v>136</v>
      </c>
      <c r="F316" s="164"/>
      <c r="G316" s="27">
        <f>G317</f>
        <v>200</v>
      </c>
    </row>
    <row r="317" spans="1:7" ht="12.75">
      <c r="A317" s="25"/>
      <c r="B317" s="165" t="s">
        <v>199</v>
      </c>
      <c r="C317" s="26" t="s">
        <v>146</v>
      </c>
      <c r="D317" s="26" t="s">
        <v>8</v>
      </c>
      <c r="E317" s="161" t="s">
        <v>151</v>
      </c>
      <c r="F317" s="164"/>
      <c r="G317" s="27">
        <f>G319+G321</f>
        <v>200</v>
      </c>
    </row>
    <row r="318" spans="1:7" ht="67.5" customHeight="1">
      <c r="A318" s="25"/>
      <c r="B318" s="165" t="s">
        <v>299</v>
      </c>
      <c r="C318" s="26" t="s">
        <v>146</v>
      </c>
      <c r="D318" s="26" t="s">
        <v>8</v>
      </c>
      <c r="E318" s="161" t="s">
        <v>152</v>
      </c>
      <c r="F318" s="164"/>
      <c r="G318" s="27">
        <f>G319</f>
        <v>150</v>
      </c>
    </row>
    <row r="319" spans="1:7" ht="12.75">
      <c r="A319" s="25"/>
      <c r="B319" s="162" t="s">
        <v>18</v>
      </c>
      <c r="C319" s="26" t="s">
        <v>146</v>
      </c>
      <c r="D319" s="26" t="s">
        <v>8</v>
      </c>
      <c r="E319" s="161" t="s">
        <v>152</v>
      </c>
      <c r="F319" s="164" t="s">
        <v>19</v>
      </c>
      <c r="G319" s="27">
        <f>'прил 4'!G409</f>
        <v>150</v>
      </c>
    </row>
    <row r="320" spans="1:7" ht="51">
      <c r="A320" s="25"/>
      <c r="B320" s="165" t="s">
        <v>215</v>
      </c>
      <c r="C320" s="26" t="s">
        <v>146</v>
      </c>
      <c r="D320" s="26" t="s">
        <v>8</v>
      </c>
      <c r="E320" s="161" t="s">
        <v>200</v>
      </c>
      <c r="F320" s="164"/>
      <c r="G320" s="27">
        <f>G321</f>
        <v>50</v>
      </c>
    </row>
    <row r="321" spans="1:7" ht="12.75">
      <c r="A321" s="25"/>
      <c r="B321" s="162" t="s">
        <v>18</v>
      </c>
      <c r="C321" s="26" t="s">
        <v>146</v>
      </c>
      <c r="D321" s="26" t="s">
        <v>8</v>
      </c>
      <c r="E321" s="161" t="s">
        <v>200</v>
      </c>
      <c r="F321" s="164" t="s">
        <v>19</v>
      </c>
      <c r="G321" s="27">
        <f>'прил 4'!G411</f>
        <v>50</v>
      </c>
    </row>
    <row r="322" spans="1:7" ht="12.75">
      <c r="A322" s="25"/>
      <c r="B322" s="30" t="s">
        <v>9</v>
      </c>
      <c r="C322" s="26" t="s">
        <v>146</v>
      </c>
      <c r="D322" s="26" t="s">
        <v>8</v>
      </c>
      <c r="E322" s="24" t="s">
        <v>10</v>
      </c>
      <c r="F322" s="26"/>
      <c r="G322" s="27">
        <f>G323</f>
        <v>22011.2833</v>
      </c>
    </row>
    <row r="323" spans="1:7" ht="25.5">
      <c r="A323" s="25"/>
      <c r="B323" s="30" t="s">
        <v>149</v>
      </c>
      <c r="C323" s="26" t="s">
        <v>146</v>
      </c>
      <c r="D323" s="26" t="s">
        <v>8</v>
      </c>
      <c r="E323" s="24" t="s">
        <v>150</v>
      </c>
      <c r="F323" s="26"/>
      <c r="G323" s="27">
        <f>G324</f>
        <v>22011.2833</v>
      </c>
    </row>
    <row r="324" spans="1:7" ht="12.75">
      <c r="A324" s="25"/>
      <c r="B324" s="30" t="s">
        <v>61</v>
      </c>
      <c r="C324" s="26" t="s">
        <v>146</v>
      </c>
      <c r="D324" s="26" t="s">
        <v>8</v>
      </c>
      <c r="E324" s="24" t="s">
        <v>150</v>
      </c>
      <c r="F324" s="26" t="s">
        <v>62</v>
      </c>
      <c r="G324" s="27">
        <f>'прил 4'!G414</f>
        <v>22011.2833</v>
      </c>
    </row>
    <row r="325" spans="1:7" ht="12.75">
      <c r="A325" s="18">
        <v>10</v>
      </c>
      <c r="B325" s="223" t="s">
        <v>400</v>
      </c>
      <c r="C325" s="20" t="s">
        <v>397</v>
      </c>
      <c r="D325" s="20"/>
      <c r="E325" s="20"/>
      <c r="F325" s="20"/>
      <c r="G325" s="21">
        <f>G326</f>
        <v>500</v>
      </c>
    </row>
    <row r="326" spans="1:7" ht="12.75">
      <c r="A326" s="25"/>
      <c r="B326" s="224" t="s">
        <v>398</v>
      </c>
      <c r="C326" s="26" t="s">
        <v>397</v>
      </c>
      <c r="D326" s="26" t="s">
        <v>158</v>
      </c>
      <c r="E326" s="26"/>
      <c r="F326" s="26"/>
      <c r="G326" s="27">
        <f>G327</f>
        <v>500</v>
      </c>
    </row>
    <row r="327" spans="1:7" ht="25.5">
      <c r="A327" s="25"/>
      <c r="B327" s="222" t="s">
        <v>222</v>
      </c>
      <c r="C327" s="26" t="s">
        <v>397</v>
      </c>
      <c r="D327" s="26" t="s">
        <v>158</v>
      </c>
      <c r="E327" s="161" t="s">
        <v>159</v>
      </c>
      <c r="F327" s="41"/>
      <c r="G327" s="27">
        <f>G328</f>
        <v>500</v>
      </c>
    </row>
    <row r="328" spans="1:7" ht="38.25">
      <c r="A328" s="25"/>
      <c r="B328" s="39" t="s">
        <v>401</v>
      </c>
      <c r="C328" s="26" t="s">
        <v>397</v>
      </c>
      <c r="D328" s="26" t="s">
        <v>158</v>
      </c>
      <c r="E328" s="161" t="s">
        <v>402</v>
      </c>
      <c r="F328" s="41"/>
      <c r="G328" s="27">
        <f>G329</f>
        <v>500</v>
      </c>
    </row>
    <row r="329" spans="1:7" ht="12.75">
      <c r="A329" s="25"/>
      <c r="B329" s="39" t="s">
        <v>404</v>
      </c>
      <c r="C329" s="26" t="s">
        <v>397</v>
      </c>
      <c r="D329" s="26" t="s">
        <v>158</v>
      </c>
      <c r="E329" s="161" t="s">
        <v>402</v>
      </c>
      <c r="F329" s="41" t="s">
        <v>403</v>
      </c>
      <c r="G329" s="27">
        <f>'прил 4'!G86</f>
        <v>500</v>
      </c>
    </row>
    <row r="330" spans="1:8" s="6" customFormat="1" ht="14.25">
      <c r="A330" s="42"/>
      <c r="B330" s="43" t="s">
        <v>187</v>
      </c>
      <c r="C330" s="42"/>
      <c r="D330" s="42"/>
      <c r="E330" s="44"/>
      <c r="F330" s="42"/>
      <c r="G330" s="45">
        <f>G17+G124+G131+G163+G252+G271+G279+G293+G314+G325</f>
        <v>1122006.49962</v>
      </c>
      <c r="H330" s="216" t="s">
        <v>366</v>
      </c>
    </row>
  </sheetData>
  <sheetProtection/>
  <autoFilter ref="E17:E330"/>
  <mergeCells count="2">
    <mergeCell ref="A13:G13"/>
    <mergeCell ref="B2:G4"/>
  </mergeCells>
  <printOptions/>
  <pageMargins left="0.71" right="0.71" top="0.31" bottom="0.31" header="0.31" footer="0.31"/>
  <pageSetup fitToHeight="4" fitToWidth="1" horizontalDpi="600" verticalDpi="600" orientation="portrait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user</cp:lastModifiedBy>
  <cp:lastPrinted>2022-02-25T00:19:01Z</cp:lastPrinted>
  <dcterms:created xsi:type="dcterms:W3CDTF">2005-10-03T04:50:38Z</dcterms:created>
  <dcterms:modified xsi:type="dcterms:W3CDTF">2022-04-28T00:59:23Z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