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ячина 17" sheetId="1" r:id="rId1"/>
  </sheets>
  <definedNames/>
  <calcPr fullCalcOnLoad="1"/>
</workbook>
</file>

<file path=xl/sharedStrings.xml><?xml version="1.0" encoding="utf-8"?>
<sst xmlns="http://schemas.openxmlformats.org/spreadsheetml/2006/main" count="143" uniqueCount="115">
  <si>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</si>
  <si>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</si>
  <si>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</si>
  <si>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</si>
  <si>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</si>
  <si>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</si>
  <si>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</si>
  <si>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</si>
  <si>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</si>
  <si>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</si>
  <si>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</si>
  <si>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</si>
  <si>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</si>
  <si>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</si>
  <si>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</si>
  <si>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</si>
  <si>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</si>
  <si>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</si>
  <si>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</si>
  <si>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</si>
  <si>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</si>
  <si>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Сезонное выкашивание газонов, агротехнические мероприятия по уходу за зелеными насаждениями</t>
  </si>
  <si>
    <t>1 раз в год</t>
  </si>
  <si>
    <t>по мере необходимости</t>
  </si>
  <si>
    <t>10</t>
  </si>
  <si>
    <t>13</t>
  </si>
  <si>
    <t>14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</si>
  <si>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</si>
  <si>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</si>
  <si>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</si>
  <si>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</si>
  <si>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</si>
  <si>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</si>
  <si>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</si>
  <si>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</si>
  <si>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21</t>
  </si>
  <si>
    <t>22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</si>
  <si>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</si>
  <si>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</si>
  <si>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</si>
  <si>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</si>
  <si>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</si>
  <si>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</si>
  <si>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</si>
  <si>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</si>
  <si>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</si>
  <si>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Подготовка многоквартирного дома к сезонной эксплуатации:</t>
  </si>
  <si>
    <t>Регулировка  запорной и регулирующей арматуры, проведение планово-предупредительных ремонтов</t>
  </si>
  <si>
    <t xml:space="preserve">Промывка системы центрального отопления 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</si>
  <si>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</si>
  <si>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</si>
  <si>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</si>
  <si>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</si>
  <si>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</si>
  <si>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</si>
  <si>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</si>
  <si>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</si>
  <si>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</si>
  <si>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</si>
  <si>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</si>
  <si>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Уборка лестничных клеток</t>
  </si>
  <si>
    <t>в том числе: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</si>
  <si>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</si>
  <si>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</si>
  <si>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</si>
  <si>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Круглогодичные работы</t>
  </si>
  <si>
    <t>Ежедневно</t>
  </si>
  <si>
    <t>Раздел IV - Плата за обслуживание общедомовых приборов учета тепловой энергии, электрической энергии, холодного и горячего водоснабжения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</si>
  <si>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</si>
  <si>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</si>
  <si>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7</t>
  </si>
  <si>
    <t>11</t>
  </si>
  <si>
    <t>1</t>
  </si>
  <si>
    <t>Закрытие окон подвалов, слуховых окон, люков и входов на чердак</t>
  </si>
  <si>
    <t>Утепление трубопроводов внутридомовых инженерных сетей в чердачных помещениях, технических подпольях, подвалах, приямках</t>
  </si>
  <si>
    <t>24</t>
  </si>
  <si>
    <t xml:space="preserve">Раздел V - Плата за услуги и работы по управлению многоквартирным домом 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</si>
  <si>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</si>
  <si>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Организация и содержание мест накопления твердых коммунальных отходов, включая обслуживание контейнерных площадок</t>
  </si>
  <si>
    <t>23</t>
  </si>
  <si>
    <t>1 раз в в неделю</t>
  </si>
  <si>
    <t>уборка площадки перед входом в подъезд</t>
  </si>
  <si>
    <t>1 раз в неделю</t>
  </si>
  <si>
    <t>по мере необходимости, но не реже 1 раза в месяц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</si>
  <si>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      </t>
  </si>
  <si>
    <t>Руководитель Управления  жилищно-коммунального хозяйства администрации Елизовского городского поселения</t>
  </si>
  <si>
    <t xml:space="preserve">Перечень 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</si>
  <si>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>Работы, выполняемые в целях надлежащего содержания внутренней отделки многоквартирных домов</t>
  </si>
  <si>
    <t xml:space="preserve">холодное водоснабжение </t>
  </si>
  <si>
    <t>постоянно</t>
  </si>
  <si>
    <t xml:space="preserve">горячее водоснабжение </t>
  </si>
  <si>
    <t>электроэнергия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</si>
  <si>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</si>
  <si>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>тел.7-28-77/факс 7-28-77, egp@admelizovo.ru</t>
  </si>
  <si>
    <t>2 раз в год</t>
  </si>
  <si>
    <t>Подготовка к сезонной эксплуатации оборудования бельевых, контейнерных, детских или спортивных площадок</t>
  </si>
  <si>
    <t>влажное подметание лестничных площадок и маршей, коридоров</t>
  </si>
  <si>
    <t xml:space="preserve">влажная уборка (мытье) лестничных площадок и маршей, коридоров </t>
  </si>
  <si>
    <t>Техническое обслуживание, ремонт лифта</t>
  </si>
  <si>
    <t>25</t>
  </si>
  <si>
    <t>26</t>
  </si>
  <si>
    <t>______________В.А.Масло</t>
  </si>
  <si>
    <t>4 раза в неделю</t>
  </si>
  <si>
    <t>Д.А.Ребров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</si>
  <si>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                                                                                                                                                                                   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</si>
  <si>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</si>
  <si>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>Отсутствует</t>
  </si>
  <si>
    <t xml:space="preserve">              ул. Мячина, дом 17 (многоэтажный  дом S = 965,4 м2 - общая площадь жил. пом.)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</si>
  <si>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 ул.Мячина, дом 17 </t>
  </si>
  <si>
    <t>Глава администрации Елизовского 
поселения</t>
  </si>
  <si>
    <t>"____"______________ 2022 г.</t>
  </si>
  <si>
    <t>проведение дератизации и дезинсекции помещений, входящих в состав общего имущества в многоквартирном доме</t>
  </si>
  <si>
    <t>пи необходимости</t>
  </si>
  <si>
    <t>Уборка придомовой территории, площадки перед входом в подъезд, сдвижка и подметание снега, очистка территории от наледи и льда, уборка урн</t>
  </si>
  <si>
    <t>Уборка мусора, площадки перед входом в подъезд, подметание земельного участка в летний период, уборка урн, очистка приямков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</si>
</sst>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54">
      <selection activeCell="B68" sqref="B68"/>
    </sheetView>
  </sheetViews>
  <sheetFormatPr defaultColWidth="9.140625" defaultRowHeight="12.75"/>
  <cols>
    <col min="1" max="1" width="6.8515625" style="1" customWidth="1"/>
    <col min="2" max="2" width="54.7109375" style="2" customWidth="1"/>
    <col min="3" max="3" width="20.8515625" style="2" customWidth="1"/>
    <col min="4" max="4" width="19.140625" style="0" customWidth="1"/>
    <col min="5" max="5" width="18.00390625" style="0" customWidth="1"/>
    <col min="6" max="6" width="0" style="0" hidden="1" customWidth="1"/>
    <col min="8" max="8" width="15.421875" style="0" customWidth="1"/>
    <col min="9" max="9" width="10.140625" style="0" bestFit="1" customWidth="1"/>
  </cols>
  <sheetData>
    <row r="1" spans="3:5" ht="12.75">
      <c r="C1" s="119" t="s">
        <v>41</v>
      </c>
      <c r="D1" s="120"/>
      <c r="E1" s="120"/>
    </row>
    <row r="2" spans="3:5" ht="58.5" customHeight="1">
      <c r="C2" s="121" t="s">
        <v>108</v>
      </c>
      <c r="D2" s="121"/>
      <c r="E2" s="121"/>
    </row>
    <row r="3" spans="3:5" ht="12.75">
      <c r="C3" s="6"/>
      <c r="D3" s="6"/>
      <c r="E3" s="6"/>
    </row>
    <row r="4" spans="4:5" ht="15.75">
      <c r="D4" s="25" t="s">
        <v>37</v>
      </c>
      <c r="E4" s="16"/>
    </row>
    <row r="5" spans="3:5" ht="12.75">
      <c r="C5" s="129" t="s">
        <v>109</v>
      </c>
      <c r="D5" s="130"/>
      <c r="E5" s="130"/>
    </row>
    <row r="6" spans="3:6" ht="12.75">
      <c r="C6" s="24"/>
      <c r="D6" s="25" t="s">
        <v>14</v>
      </c>
      <c r="E6" s="25"/>
      <c r="F6" s="3">
        <v>12</v>
      </c>
    </row>
    <row r="7" spans="4:6" ht="12.75">
      <c r="D7" s="117" t="s">
        <v>101</v>
      </c>
      <c r="E7" s="13"/>
      <c r="F7" s="3">
        <v>965.4</v>
      </c>
    </row>
    <row r="8" spans="4:5" ht="12.75">
      <c r="D8" s="20"/>
      <c r="E8" s="13"/>
    </row>
    <row r="9" spans="4:5" ht="12.75">
      <c r="D9" s="25" t="s">
        <v>15</v>
      </c>
      <c r="E9" s="14"/>
    </row>
    <row r="10" spans="4:5" ht="12.75">
      <c r="D10" s="14" t="s">
        <v>93</v>
      </c>
      <c r="E10" s="14"/>
    </row>
    <row r="11" spans="4:5" ht="12.75">
      <c r="D11" s="14"/>
      <c r="E11" s="14"/>
    </row>
    <row r="12" spans="4:5" ht="12.75">
      <c r="D12" s="21" t="s">
        <v>110</v>
      </c>
      <c r="E12" s="15"/>
    </row>
    <row r="13" spans="1:5" ht="18">
      <c r="A13" s="122"/>
      <c r="B13" s="122"/>
      <c r="C13"/>
      <c r="E13" s="84"/>
    </row>
    <row r="14" spans="1:5" ht="26.25" customHeight="1">
      <c r="A14" s="123" t="s">
        <v>86</v>
      </c>
      <c r="B14" s="123"/>
      <c r="C14" s="123"/>
      <c r="D14" s="123"/>
      <c r="E14" s="123"/>
    </row>
    <row r="15" spans="1:5" ht="12.75">
      <c r="A15" s="17"/>
      <c r="B15" s="17"/>
      <c r="C15" s="17"/>
      <c r="D15" s="17"/>
      <c r="E15" s="17"/>
    </row>
    <row r="16" spans="1:6" ht="17.25" customHeight="1">
      <c r="A16" s="124" t="s">
        <v>107</v>
      </c>
      <c r="B16" s="125"/>
      <c r="C16" s="125"/>
      <c r="D16" s="125"/>
      <c r="E16" s="125"/>
      <c r="F16" s="3">
        <v>12</v>
      </c>
    </row>
    <row r="17" spans="1:6" ht="8.25" customHeight="1">
      <c r="A17" s="18"/>
      <c r="B17" s="19"/>
      <c r="C17" s="19"/>
      <c r="D17" s="19"/>
      <c r="E17" s="19"/>
      <c r="F17" s="3">
        <v>965.4</v>
      </c>
    </row>
    <row r="18" spans="1:7" s="4" customFormat="1" ht="33.75">
      <c r="A18" s="33" t="s">
        <v>0</v>
      </c>
      <c r="B18" s="33" t="s">
        <v>1</v>
      </c>
      <c r="C18" s="33" t="s">
        <v>2</v>
      </c>
      <c r="D18" s="33" t="s">
        <v>4</v>
      </c>
      <c r="E18" s="34" t="s">
        <v>3</v>
      </c>
      <c r="F18" s="3">
        <v>12</v>
      </c>
      <c r="G18" s="3"/>
    </row>
    <row r="19" spans="1:8" s="4" customFormat="1" ht="15.75" customHeight="1">
      <c r="A19" s="126" t="s">
        <v>5</v>
      </c>
      <c r="B19" s="127"/>
      <c r="C19" s="127"/>
      <c r="D19" s="127"/>
      <c r="E19" s="128"/>
      <c r="F19" s="3">
        <v>965.4</v>
      </c>
      <c r="G19" s="3"/>
      <c r="H19" s="5"/>
    </row>
    <row r="20" spans="1:8" s="4" customFormat="1" ht="14.25" customHeight="1">
      <c r="A20" s="126" t="s">
        <v>6</v>
      </c>
      <c r="B20" s="127"/>
      <c r="C20" s="127"/>
      <c r="D20" s="127"/>
      <c r="E20" s="128"/>
      <c r="F20" s="3">
        <v>12</v>
      </c>
      <c r="G20" s="3"/>
      <c r="H20" s="3"/>
    </row>
    <row r="21" spans="1:8" s="4" customFormat="1" ht="25.5">
      <c r="A21" s="86" t="s">
        <v>72</v>
      </c>
      <c r="B21" s="86" t="s">
        <v>73</v>
      </c>
      <c r="C21" s="87" t="s">
        <v>22</v>
      </c>
      <c r="D21" s="113">
        <f>0.18*1.1</f>
        <v>0.198</v>
      </c>
      <c r="E21" s="88">
        <f>D21*$F$6*$F$7</f>
        <v>2293.7904000000003</v>
      </c>
      <c r="F21" s="3">
        <v>965.4</v>
      </c>
      <c r="G21" s="3"/>
      <c r="H21" s="3"/>
    </row>
    <row r="22" spans="1:8" s="4" customFormat="1" ht="25.5">
      <c r="A22" s="89">
        <v>2</v>
      </c>
      <c r="B22" s="89" t="s">
        <v>42</v>
      </c>
      <c r="C22" s="87" t="s">
        <v>23</v>
      </c>
      <c r="D22" s="113">
        <f>0.22*1.1</f>
        <v>0.24200000000000002</v>
      </c>
      <c r="E22" s="88">
        <f>D22*$F$6*$F$7</f>
        <v>2803.5216000000005</v>
      </c>
      <c r="F22" s="3">
        <v>12</v>
      </c>
      <c r="G22" s="3"/>
      <c r="H22" s="3"/>
    </row>
    <row r="23" spans="1:5" s="3" customFormat="1" ht="25.5">
      <c r="A23" s="89">
        <v>3</v>
      </c>
      <c r="B23" s="89" t="s">
        <v>43</v>
      </c>
      <c r="C23" s="87" t="s">
        <v>23</v>
      </c>
      <c r="D23" s="113">
        <f>0.04*1.1</f>
        <v>0.044000000000000004</v>
      </c>
      <c r="E23" s="88">
        <f>D23*$F$6*$F$7</f>
        <v>509.7312</v>
      </c>
    </row>
    <row r="24" spans="1:5" s="3" customFormat="1" ht="12.75" customHeight="1">
      <c r="A24" s="37" t="s">
        <v>7</v>
      </c>
      <c r="B24" s="38"/>
      <c r="C24" s="38"/>
      <c r="D24" s="39">
        <f>D21+D22+D23</f>
        <v>0.48400000000000004</v>
      </c>
      <c r="E24" s="40">
        <f>D24*$F$6*$F$7</f>
        <v>5607.043200000001</v>
      </c>
    </row>
    <row r="25" spans="1:9" s="3" customFormat="1" ht="19.5" customHeight="1">
      <c r="A25" s="126" t="s">
        <v>8</v>
      </c>
      <c r="B25" s="127"/>
      <c r="C25" s="127"/>
      <c r="D25" s="127"/>
      <c r="E25" s="128"/>
      <c r="I25" s="5"/>
    </row>
    <row r="26" spans="1:5" s="3" customFormat="1" ht="38.25">
      <c r="A26" s="89">
        <v>4</v>
      </c>
      <c r="B26" s="89" t="s">
        <v>44</v>
      </c>
      <c r="C26" s="87" t="s">
        <v>23</v>
      </c>
      <c r="D26" s="88">
        <f>2*1.1</f>
        <v>2.2</v>
      </c>
      <c r="E26" s="88">
        <f>D26*$F$6*$F$7</f>
        <v>25486.56</v>
      </c>
    </row>
    <row r="27" spans="1:5" s="3" customFormat="1" ht="63.75">
      <c r="A27" s="89">
        <v>5</v>
      </c>
      <c r="B27" s="89" t="s">
        <v>45</v>
      </c>
      <c r="C27" s="87" t="s">
        <v>23</v>
      </c>
      <c r="D27" s="88">
        <f>2.56*1.1</f>
        <v>2.8160000000000003</v>
      </c>
      <c r="E27" s="88">
        <f>D27*$F$6*$F$7</f>
        <v>32622.7968</v>
      </c>
    </row>
    <row r="28" spans="1:5" s="3" customFormat="1" ht="25.5">
      <c r="A28" s="89">
        <v>6</v>
      </c>
      <c r="B28" s="89" t="s">
        <v>87</v>
      </c>
      <c r="C28" s="87" t="s">
        <v>23</v>
      </c>
      <c r="D28" s="88">
        <f>2*1.1</f>
        <v>2.2</v>
      </c>
      <c r="E28" s="88">
        <f>D28*$F$6*$F$7</f>
        <v>25486.56</v>
      </c>
    </row>
    <row r="29" spans="1:6" s="3" customFormat="1" ht="12.75">
      <c r="A29" s="41" t="s">
        <v>7</v>
      </c>
      <c r="B29" s="42"/>
      <c r="C29" s="42"/>
      <c r="D29" s="40">
        <f>SUM(D26:D28)</f>
        <v>7.216</v>
      </c>
      <c r="E29" s="40">
        <f>D29*$F$6*$F$7</f>
        <v>83595.91679999999</v>
      </c>
      <c r="F29" s="6"/>
    </row>
    <row r="30" spans="1:8" s="3" customFormat="1" ht="12.75" customHeight="1">
      <c r="A30" s="43" t="s">
        <v>9</v>
      </c>
      <c r="B30" s="44"/>
      <c r="C30" s="44"/>
      <c r="D30" s="45">
        <f>D24+D29</f>
        <v>7.7</v>
      </c>
      <c r="E30" s="45">
        <f>D30*$F$6*$F$7</f>
        <v>89202.96</v>
      </c>
      <c r="H30" s="5"/>
    </row>
    <row r="31" spans="1:6" s="3" customFormat="1" ht="12.75">
      <c r="A31" s="126" t="s">
        <v>10</v>
      </c>
      <c r="B31" s="127"/>
      <c r="C31" s="127"/>
      <c r="D31" s="127"/>
      <c r="E31" s="128"/>
      <c r="F31" s="47"/>
    </row>
    <row r="32" spans="1:6" s="3" customFormat="1" ht="25.5">
      <c r="A32" s="46"/>
      <c r="B32" s="46" t="s">
        <v>46</v>
      </c>
      <c r="C32" s="34"/>
      <c r="D32" s="34"/>
      <c r="E32" s="34"/>
      <c r="F32" s="7"/>
    </row>
    <row r="33" spans="1:6" s="6" customFormat="1" ht="33" customHeight="1">
      <c r="A33" s="48" t="s">
        <v>70</v>
      </c>
      <c r="B33" s="48" t="s">
        <v>47</v>
      </c>
      <c r="C33" s="49" t="s">
        <v>22</v>
      </c>
      <c r="D33" s="36">
        <f>0.58*1.1</f>
        <v>0.638</v>
      </c>
      <c r="E33" s="36">
        <f>D33*$F$6*$F$7</f>
        <v>7391.102400000001</v>
      </c>
      <c r="F33" s="7"/>
    </row>
    <row r="34" spans="1:6" s="6" customFormat="1" ht="26.25" customHeight="1">
      <c r="A34" s="48" t="s">
        <v>49</v>
      </c>
      <c r="B34" s="48" t="s">
        <v>48</v>
      </c>
      <c r="C34" s="49" t="s">
        <v>22</v>
      </c>
      <c r="D34" s="36">
        <f>0.41*1.1</f>
        <v>0.451</v>
      </c>
      <c r="E34" s="36">
        <f>D34*$F$6*$F$7</f>
        <v>5224.7447999999995</v>
      </c>
      <c r="F34" s="7"/>
    </row>
    <row r="35" spans="1:6" s="6" customFormat="1" ht="42" customHeight="1">
      <c r="A35" s="48" t="s">
        <v>53</v>
      </c>
      <c r="B35" s="48" t="s">
        <v>74</v>
      </c>
      <c r="C35" s="49" t="s">
        <v>22</v>
      </c>
      <c r="D35" s="36">
        <f>0.35*1.1</f>
        <v>0.385</v>
      </c>
      <c r="E35" s="36">
        <f aca="true" t="shared" si="0" ref="E35:E51">D35*$F$6*$F$7</f>
        <v>4460.148</v>
      </c>
      <c r="F35" s="7"/>
    </row>
    <row r="36" spans="1:7" s="7" customFormat="1" ht="12.75">
      <c r="A36" s="41" t="s">
        <v>7</v>
      </c>
      <c r="B36" s="42"/>
      <c r="C36" s="42"/>
      <c r="D36" s="40">
        <f>SUM(D33:D35)</f>
        <v>1.474</v>
      </c>
      <c r="E36" s="40">
        <f t="shared" si="0"/>
        <v>17075.995199999998</v>
      </c>
      <c r="F36" s="8"/>
      <c r="G36" s="12"/>
    </row>
    <row r="37" spans="1:7" s="7" customFormat="1" ht="12.75" hidden="1">
      <c r="A37" s="53" t="s">
        <v>24</v>
      </c>
      <c r="B37" s="109" t="s">
        <v>98</v>
      </c>
      <c r="C37" s="42"/>
      <c r="D37" s="40"/>
      <c r="E37" s="40"/>
      <c r="F37" s="8"/>
      <c r="G37" s="12"/>
    </row>
    <row r="38" spans="1:7" s="7" customFormat="1" ht="12.75" hidden="1">
      <c r="A38" s="41"/>
      <c r="B38" s="42" t="s">
        <v>98</v>
      </c>
      <c r="C38" s="49" t="s">
        <v>106</v>
      </c>
      <c r="D38" s="116">
        <v>0</v>
      </c>
      <c r="E38" s="36">
        <f t="shared" si="0"/>
        <v>0</v>
      </c>
      <c r="F38" s="8"/>
      <c r="G38" s="12"/>
    </row>
    <row r="39" spans="1:6" s="8" customFormat="1" ht="40.5" customHeight="1">
      <c r="A39" s="50"/>
      <c r="B39" s="50" t="s">
        <v>50</v>
      </c>
      <c r="C39" s="51"/>
      <c r="D39" s="51"/>
      <c r="E39" s="36"/>
      <c r="F39" s="7"/>
    </row>
    <row r="40" spans="1:6" s="8" customFormat="1" ht="38.25" customHeight="1">
      <c r="A40" s="48" t="s">
        <v>24</v>
      </c>
      <c r="B40" s="48" t="s">
        <v>51</v>
      </c>
      <c r="C40" s="52" t="s">
        <v>52</v>
      </c>
      <c r="D40" s="114">
        <f>0.19*1.1</f>
        <v>0.20900000000000002</v>
      </c>
      <c r="E40" s="36">
        <f t="shared" si="0"/>
        <v>2421.2232</v>
      </c>
      <c r="F40" s="7"/>
    </row>
    <row r="41" spans="1:9" s="7" customFormat="1" ht="51">
      <c r="A41" s="48" t="s">
        <v>71</v>
      </c>
      <c r="B41" s="78" t="s">
        <v>54</v>
      </c>
      <c r="C41" s="52" t="s">
        <v>22</v>
      </c>
      <c r="D41" s="114">
        <f>1.07*1.1</f>
        <v>1.1770000000000003</v>
      </c>
      <c r="E41" s="36">
        <f t="shared" si="0"/>
        <v>13635.309600000002</v>
      </c>
      <c r="H41" s="5"/>
      <c r="I41" s="9"/>
    </row>
    <row r="42" spans="1:9" s="7" customFormat="1" ht="15" customHeight="1">
      <c r="A42" s="41" t="s">
        <v>7</v>
      </c>
      <c r="B42" s="42"/>
      <c r="C42" s="42"/>
      <c r="D42" s="40">
        <f>SUM(D40:D41)</f>
        <v>1.3860000000000003</v>
      </c>
      <c r="E42" s="40">
        <f t="shared" si="0"/>
        <v>16056.532800000004</v>
      </c>
      <c r="I42" s="9"/>
    </row>
    <row r="43" spans="1:9" s="7" customFormat="1" ht="12.75">
      <c r="A43" s="53"/>
      <c r="B43" s="50" t="s">
        <v>55</v>
      </c>
      <c r="C43" s="53"/>
      <c r="D43" s="49"/>
      <c r="E43" s="36"/>
      <c r="F43" s="8"/>
      <c r="I43" s="9"/>
    </row>
    <row r="44" spans="1:9" s="8" customFormat="1" ht="38.25">
      <c r="A44" s="86" t="s">
        <v>25</v>
      </c>
      <c r="B44" s="86" t="s">
        <v>56</v>
      </c>
      <c r="C44" s="90" t="s">
        <v>23</v>
      </c>
      <c r="D44" s="113">
        <f>4.55*1.1</f>
        <v>5.005</v>
      </c>
      <c r="E44" s="88">
        <f t="shared" si="0"/>
        <v>57981.924</v>
      </c>
      <c r="I44" s="10"/>
    </row>
    <row r="45" spans="1:9" s="8" customFormat="1" ht="12.75" customHeight="1">
      <c r="A45" s="131" t="s">
        <v>7</v>
      </c>
      <c r="B45" s="131"/>
      <c r="C45" s="131"/>
      <c r="D45" s="118">
        <f>D44</f>
        <v>5.005</v>
      </c>
      <c r="E45" s="40">
        <f t="shared" si="0"/>
        <v>57981.924</v>
      </c>
      <c r="F45" s="7"/>
      <c r="I45" s="10"/>
    </row>
    <row r="46" spans="1:6" ht="12.75">
      <c r="A46" s="132" t="s">
        <v>57</v>
      </c>
      <c r="B46" s="133"/>
      <c r="C46" s="133"/>
      <c r="D46" s="133"/>
      <c r="E46" s="134"/>
      <c r="F46" s="7"/>
    </row>
    <row r="47" spans="1:6" ht="38.25">
      <c r="A47" s="53" t="s">
        <v>26</v>
      </c>
      <c r="B47" s="53" t="s">
        <v>16</v>
      </c>
      <c r="C47" s="54" t="s">
        <v>52</v>
      </c>
      <c r="D47" s="114">
        <f>2.25*1.1</f>
        <v>2.475</v>
      </c>
      <c r="E47" s="36">
        <f t="shared" si="0"/>
        <v>28672.38</v>
      </c>
      <c r="F47" s="7"/>
    </row>
    <row r="48" spans="1:6" ht="38.25">
      <c r="A48" s="53" t="s">
        <v>28</v>
      </c>
      <c r="B48" s="53" t="s">
        <v>58</v>
      </c>
      <c r="C48" s="54" t="s">
        <v>52</v>
      </c>
      <c r="D48" s="114">
        <f>1.89*1.1</f>
        <v>2.079</v>
      </c>
      <c r="E48" s="36">
        <f t="shared" si="0"/>
        <v>24084.7992</v>
      </c>
      <c r="F48" s="7"/>
    </row>
    <row r="49" spans="1:6" ht="38.25">
      <c r="A49" s="53" t="s">
        <v>29</v>
      </c>
      <c r="B49" s="53" t="s">
        <v>59</v>
      </c>
      <c r="C49" s="54" t="s">
        <v>52</v>
      </c>
      <c r="D49" s="114">
        <f>0.45*1.1</f>
        <v>0.49500000000000005</v>
      </c>
      <c r="E49" s="36">
        <f t="shared" si="0"/>
        <v>5734.476000000001</v>
      </c>
      <c r="F49" s="7"/>
    </row>
    <row r="50" spans="1:6" ht="12.75">
      <c r="A50" s="135" t="s">
        <v>7</v>
      </c>
      <c r="B50" s="136"/>
      <c r="C50" s="42"/>
      <c r="D50" s="40">
        <f>SUM(D47:D49)</f>
        <v>5.049</v>
      </c>
      <c r="E50" s="40">
        <f t="shared" si="0"/>
        <v>58491.65520000001</v>
      </c>
      <c r="F50" s="7"/>
    </row>
    <row r="51" spans="1:6" ht="12.75" customHeight="1">
      <c r="A51" s="140" t="s">
        <v>9</v>
      </c>
      <c r="B51" s="141"/>
      <c r="C51" s="55"/>
      <c r="D51" s="45">
        <f>D36+D42+D45+D50+D38</f>
        <v>12.914000000000001</v>
      </c>
      <c r="E51" s="45">
        <f t="shared" si="0"/>
        <v>149606.10720000003</v>
      </c>
      <c r="F51" s="4"/>
    </row>
    <row r="52" spans="1:6" ht="12.75" customHeight="1">
      <c r="A52" s="126" t="s">
        <v>11</v>
      </c>
      <c r="B52" s="127"/>
      <c r="C52" s="127"/>
      <c r="D52" s="127"/>
      <c r="E52" s="128"/>
      <c r="F52" s="47"/>
    </row>
    <row r="53" spans="1:5" ht="12.75">
      <c r="A53" s="56"/>
      <c r="B53" s="46" t="s">
        <v>12</v>
      </c>
      <c r="C53" s="34"/>
      <c r="D53" s="34"/>
      <c r="E53" s="40"/>
    </row>
    <row r="54" spans="1:5" ht="21" customHeight="1">
      <c r="A54" s="110" t="s">
        <v>30</v>
      </c>
      <c r="B54" s="58" t="s">
        <v>60</v>
      </c>
      <c r="C54" s="58"/>
      <c r="D54" s="59"/>
      <c r="E54" s="60"/>
    </row>
    <row r="55" spans="1:5" ht="12.75">
      <c r="A55" s="57"/>
      <c r="B55" s="58" t="s">
        <v>61</v>
      </c>
      <c r="C55" s="58"/>
      <c r="D55" s="59"/>
      <c r="E55" s="60"/>
    </row>
    <row r="56" spans="1:5" ht="25.5">
      <c r="A56" s="57"/>
      <c r="B56" s="79" t="s">
        <v>96</v>
      </c>
      <c r="C56" s="79" t="s">
        <v>102</v>
      </c>
      <c r="D56" s="112">
        <f>3.45*1.1</f>
        <v>3.7950000000000004</v>
      </c>
      <c r="E56" s="91">
        <f>D56*$F$6*$F$7</f>
        <v>43964.316000000006</v>
      </c>
    </row>
    <row r="57" spans="1:5" ht="25.5">
      <c r="A57" s="57"/>
      <c r="B57" s="76" t="s">
        <v>97</v>
      </c>
      <c r="C57" s="79" t="s">
        <v>80</v>
      </c>
      <c r="D57" s="112">
        <f>1.5*1.1</f>
        <v>1.6500000000000001</v>
      </c>
      <c r="E57" s="91">
        <f>D57*$F$6*$F$7</f>
        <v>19114.920000000002</v>
      </c>
    </row>
    <row r="58" spans="1:6" ht="44.25" customHeight="1">
      <c r="A58" s="57"/>
      <c r="B58" s="76" t="s">
        <v>62</v>
      </c>
      <c r="C58" s="77" t="s">
        <v>94</v>
      </c>
      <c r="D58" s="112">
        <f>0.95*1.1</f>
        <v>1.045</v>
      </c>
      <c r="E58" s="91">
        <f>D58*$F$6*$F$7</f>
        <v>12106.115999999998</v>
      </c>
      <c r="F58" s="11"/>
    </row>
    <row r="59" spans="1:6" ht="12.75">
      <c r="A59" s="57"/>
      <c r="B59" s="76" t="s">
        <v>81</v>
      </c>
      <c r="C59" s="77" t="s">
        <v>82</v>
      </c>
      <c r="D59" s="112">
        <f>0.91*1.1</f>
        <v>1.0010000000000001</v>
      </c>
      <c r="E59" s="91">
        <f>D59*$F$6*$F$7</f>
        <v>11596.3848</v>
      </c>
      <c r="F59" s="11"/>
    </row>
    <row r="60" spans="1:6" ht="38.25">
      <c r="A60" s="110" t="s">
        <v>31</v>
      </c>
      <c r="B60" s="35" t="s">
        <v>111</v>
      </c>
      <c r="C60" s="79" t="s">
        <v>112</v>
      </c>
      <c r="D60" s="112">
        <v>0.27</v>
      </c>
      <c r="E60" s="91">
        <f>D60*$F$6*$F$7</f>
        <v>3127.896</v>
      </c>
      <c r="F60" s="11"/>
    </row>
    <row r="61" spans="1:5" ht="25.5">
      <c r="A61" s="56"/>
      <c r="B61" s="46" t="s">
        <v>17</v>
      </c>
      <c r="C61" s="46"/>
      <c r="D61" s="92"/>
      <c r="E61" s="81"/>
    </row>
    <row r="62" spans="1:5" ht="12.75">
      <c r="A62" s="56"/>
      <c r="B62" s="46" t="s">
        <v>18</v>
      </c>
      <c r="C62" s="46"/>
      <c r="D62" s="92"/>
      <c r="E62" s="81"/>
    </row>
    <row r="63" spans="1:5" ht="39" customHeight="1">
      <c r="A63" s="110" t="s">
        <v>33</v>
      </c>
      <c r="B63" s="79" t="s">
        <v>113</v>
      </c>
      <c r="C63" s="58" t="s">
        <v>32</v>
      </c>
      <c r="D63" s="112">
        <f>2.6*1.1</f>
        <v>2.8600000000000003</v>
      </c>
      <c r="E63" s="91">
        <f>D63*$F$6*$F$7</f>
        <v>33132.528000000006</v>
      </c>
    </row>
    <row r="64" spans="1:6" ht="25.5">
      <c r="A64" s="110" t="s">
        <v>34</v>
      </c>
      <c r="B64" s="80" t="s">
        <v>19</v>
      </c>
      <c r="C64" s="80" t="s">
        <v>23</v>
      </c>
      <c r="D64" s="112">
        <f>0.43*1.1</f>
        <v>0.47300000000000003</v>
      </c>
      <c r="E64" s="91">
        <f>D64*$F$6*$F$7</f>
        <v>5479.6104</v>
      </c>
      <c r="F64" s="11"/>
    </row>
    <row r="65" spans="1:5" ht="25.5">
      <c r="A65" s="110" t="s">
        <v>35</v>
      </c>
      <c r="B65" s="80" t="s">
        <v>63</v>
      </c>
      <c r="C65" s="80" t="s">
        <v>64</v>
      </c>
      <c r="D65" s="112">
        <f>0.39*1.1</f>
        <v>0.42900000000000005</v>
      </c>
      <c r="E65" s="91">
        <f>D65*$F$6*$F$7</f>
        <v>4969.8792</v>
      </c>
    </row>
    <row r="66" spans="1:5" ht="12.75">
      <c r="A66" s="56"/>
      <c r="B66" s="93" t="s">
        <v>20</v>
      </c>
      <c r="C66" s="93"/>
      <c r="D66" s="92"/>
      <c r="E66" s="81"/>
    </row>
    <row r="67" spans="1:5" ht="38.25">
      <c r="A67" s="110" t="s">
        <v>36</v>
      </c>
      <c r="B67" s="80" t="s">
        <v>114</v>
      </c>
      <c r="C67" s="80" t="s">
        <v>32</v>
      </c>
      <c r="D67" s="112">
        <f>3*1.1</f>
        <v>3.3000000000000003</v>
      </c>
      <c r="E67" s="91">
        <f>D67*$F$6*$F$7</f>
        <v>38229.840000000004</v>
      </c>
    </row>
    <row r="68" spans="1:6" ht="25.5">
      <c r="A68" s="82" t="s">
        <v>79</v>
      </c>
      <c r="B68" s="80" t="s">
        <v>21</v>
      </c>
      <c r="C68" s="80" t="s">
        <v>27</v>
      </c>
      <c r="D68" s="112">
        <f>0.22*1.1</f>
        <v>0.24200000000000002</v>
      </c>
      <c r="E68" s="91">
        <f>D68*$F$6*$F$7</f>
        <v>2803.5216000000005</v>
      </c>
      <c r="F68" s="11"/>
    </row>
    <row r="69" spans="1:6" ht="30" customHeight="1">
      <c r="A69" s="82" t="s">
        <v>79</v>
      </c>
      <c r="B69" s="83" t="s">
        <v>95</v>
      </c>
      <c r="C69" s="83" t="s">
        <v>22</v>
      </c>
      <c r="D69" s="112">
        <f>0.33*1.1</f>
        <v>0.36300000000000004</v>
      </c>
      <c r="E69" s="91">
        <f>D69*$F$6*$F$7</f>
        <v>4205.282400000001</v>
      </c>
      <c r="F69" s="11"/>
    </row>
    <row r="70" spans="1:5" ht="12.75">
      <c r="A70" s="56"/>
      <c r="B70" s="93" t="s">
        <v>65</v>
      </c>
      <c r="C70" s="93"/>
      <c r="D70" s="95"/>
      <c r="E70" s="91"/>
    </row>
    <row r="71" spans="1:8" ht="38.25">
      <c r="A71" s="57" t="s">
        <v>75</v>
      </c>
      <c r="B71" s="83" t="s">
        <v>78</v>
      </c>
      <c r="C71" s="80" t="s">
        <v>66</v>
      </c>
      <c r="D71" s="112">
        <f>1.17*1.1</f>
        <v>1.287</v>
      </c>
      <c r="E71" s="91">
        <f>D71*$F$6*$F$7</f>
        <v>14909.637599999998</v>
      </c>
      <c r="F71" s="67"/>
      <c r="H71" s="28"/>
    </row>
    <row r="72" spans="1:5" ht="65.25" customHeight="1">
      <c r="A72" s="111" t="s">
        <v>99</v>
      </c>
      <c r="B72" s="83" t="s">
        <v>77</v>
      </c>
      <c r="C72" s="94" t="s">
        <v>83</v>
      </c>
      <c r="D72" s="112">
        <f>0.16*1.1</f>
        <v>0.17600000000000002</v>
      </c>
      <c r="E72" s="91">
        <f>D72*$F$6*$F$7</f>
        <v>2038.9248</v>
      </c>
    </row>
    <row r="73" spans="1:6" ht="12.75">
      <c r="A73" s="62" t="s">
        <v>9</v>
      </c>
      <c r="B73" s="63"/>
      <c r="C73" s="64"/>
      <c r="D73" s="65">
        <f>SUM(D56:D72)</f>
        <v>16.891000000000002</v>
      </c>
      <c r="E73" s="66">
        <f>D73*$F$6*$F$7</f>
        <v>195678.8568</v>
      </c>
      <c r="F73" s="67"/>
    </row>
    <row r="74" spans="1:5" ht="31.5" customHeight="1">
      <c r="A74" s="142" t="s">
        <v>67</v>
      </c>
      <c r="B74" s="143"/>
      <c r="C74" s="143"/>
      <c r="D74" s="143"/>
      <c r="E74" s="144"/>
    </row>
    <row r="75" spans="1:5" ht="40.5" customHeight="1">
      <c r="A75" s="68" t="s">
        <v>100</v>
      </c>
      <c r="B75" s="69" t="s">
        <v>68</v>
      </c>
      <c r="C75" s="69" t="s">
        <v>23</v>
      </c>
      <c r="D75" s="115">
        <f>0.94*1.1</f>
        <v>1.034</v>
      </c>
      <c r="E75" s="70">
        <f>D75*$F$6*$F$7</f>
        <v>11978.683200000001</v>
      </c>
    </row>
    <row r="76" spans="1:5" ht="12.75">
      <c r="A76" s="145" t="s">
        <v>76</v>
      </c>
      <c r="B76" s="146"/>
      <c r="C76" s="146"/>
      <c r="D76" s="146"/>
      <c r="E76" s="147"/>
    </row>
    <row r="77" spans="1:9" ht="12.75">
      <c r="A77" s="71">
        <v>27</v>
      </c>
      <c r="B77" s="69" t="s">
        <v>69</v>
      </c>
      <c r="C77" s="72"/>
      <c r="D77" s="70">
        <f>7.19*1.1-0.05</f>
        <v>7.859000000000001</v>
      </c>
      <c r="E77" s="70">
        <f>D77*$F$6*$F$7</f>
        <v>91044.94320000001</v>
      </c>
      <c r="F77" s="22"/>
      <c r="G77" s="22"/>
      <c r="H77" s="22"/>
      <c r="I77" s="22"/>
    </row>
    <row r="78" spans="1:9" ht="12.75">
      <c r="A78" s="73" t="s">
        <v>13</v>
      </c>
      <c r="B78" s="74"/>
      <c r="C78" s="75"/>
      <c r="D78" s="61">
        <f>D30+D51+D73+D77+D75</f>
        <v>46.398</v>
      </c>
      <c r="E78" s="70">
        <f>D78*$F$6*$F$7</f>
        <v>537511.5504000001</v>
      </c>
      <c r="F78" s="22"/>
      <c r="G78" s="22"/>
      <c r="H78" s="26"/>
      <c r="I78" s="26"/>
    </row>
    <row r="79" spans="1:9" ht="37.5" customHeight="1">
      <c r="A79" s="97"/>
      <c r="B79" s="98" t="s">
        <v>105</v>
      </c>
      <c r="C79" s="73"/>
      <c r="D79" s="61"/>
      <c r="E79" s="99"/>
      <c r="F79" s="22"/>
      <c r="G79" s="22"/>
      <c r="H79" s="26"/>
      <c r="I79" s="26"/>
    </row>
    <row r="80" spans="1:9" ht="12.75">
      <c r="A80" s="100"/>
      <c r="B80" s="101" t="s">
        <v>88</v>
      </c>
      <c r="C80" s="102" t="s">
        <v>89</v>
      </c>
      <c r="D80" s="103">
        <f>0.022*11.6*53.8/965.4</f>
        <v>0.014221835508597472</v>
      </c>
      <c r="E80" s="104">
        <f>D80*F17*12</f>
        <v>164.75712</v>
      </c>
      <c r="F80" s="22"/>
      <c r="G80" s="22"/>
      <c r="H80" s="26"/>
      <c r="I80" s="26"/>
    </row>
    <row r="81" spans="1:9" ht="12.75">
      <c r="A81" s="100"/>
      <c r="B81" s="101" t="s">
        <v>90</v>
      </c>
      <c r="C81" s="102" t="s">
        <v>89</v>
      </c>
      <c r="D81" s="103">
        <f>0.022*237.61*53.8/965.4</f>
        <v>0.2913146840687798</v>
      </c>
      <c r="E81" s="104">
        <f>D81*F17*9</f>
        <v>2531.1167640000003</v>
      </c>
      <c r="F81" s="22"/>
      <c r="G81" s="22"/>
      <c r="H81" s="26"/>
      <c r="I81" s="26"/>
    </row>
    <row r="82" spans="1:9" ht="12.75">
      <c r="A82" s="105"/>
      <c r="B82" s="101" t="s">
        <v>91</v>
      </c>
      <c r="C82" s="106" t="s">
        <v>89</v>
      </c>
      <c r="D82" s="103">
        <f>1.33*4.86*535.4/965.4</f>
        <v>3.584750901180858</v>
      </c>
      <c r="E82" s="104">
        <f>D82*F17*12</f>
        <v>41528.622240000004</v>
      </c>
      <c r="F82" s="22"/>
      <c r="G82" s="22"/>
      <c r="H82" s="26"/>
      <c r="I82" s="26"/>
    </row>
    <row r="83" spans="1:9" ht="25.5" customHeight="1">
      <c r="A83" s="151" t="s">
        <v>92</v>
      </c>
      <c r="B83" s="152"/>
      <c r="C83" s="153"/>
      <c r="D83" s="107">
        <f>D78+D80+D81+D82</f>
        <v>50.288287420758245</v>
      </c>
      <c r="E83" s="108">
        <f>D83*$F$16*$F$17</f>
        <v>582579.752112</v>
      </c>
      <c r="F83" s="22"/>
      <c r="G83" s="22"/>
      <c r="H83" s="26"/>
      <c r="I83" s="26"/>
    </row>
    <row r="84" spans="1:9" ht="12.75">
      <c r="A84" s="148" t="s">
        <v>104</v>
      </c>
      <c r="B84" s="148"/>
      <c r="C84" s="148"/>
      <c r="D84" s="148"/>
      <c r="E84" s="148"/>
      <c r="F84" s="23"/>
      <c r="G84" s="23"/>
      <c r="H84" s="27"/>
      <c r="I84" s="27"/>
    </row>
    <row r="85" spans="1:5" ht="12.75">
      <c r="A85" s="149"/>
      <c r="B85" s="149"/>
      <c r="C85" s="149"/>
      <c r="D85" s="149"/>
      <c r="E85" s="149"/>
    </row>
    <row r="86" spans="1:5" ht="27" customHeight="1">
      <c r="A86" s="149"/>
      <c r="B86" s="149"/>
      <c r="C86" s="149"/>
      <c r="D86" s="149"/>
      <c r="E86" s="149"/>
    </row>
    <row r="87" spans="1:5" ht="12.75">
      <c r="A87" s="150"/>
      <c r="B87" s="150"/>
      <c r="C87" s="150"/>
      <c r="D87" s="150"/>
      <c r="E87" s="150"/>
    </row>
    <row r="88" spans="1:5" ht="18.75" customHeight="1">
      <c r="A88" s="150"/>
      <c r="B88" s="150"/>
      <c r="C88" s="150"/>
      <c r="D88" s="150"/>
      <c r="E88" s="150"/>
    </row>
    <row r="89" spans="1:5" ht="12.75">
      <c r="A89" s="150"/>
      <c r="B89" s="150"/>
      <c r="C89" s="150"/>
      <c r="D89" s="150"/>
      <c r="E89" s="150"/>
    </row>
    <row r="90" spans="1:5" ht="12.75">
      <c r="A90" s="150"/>
      <c r="B90" s="150"/>
      <c r="C90" s="150"/>
      <c r="D90" s="150"/>
      <c r="E90" s="150"/>
    </row>
    <row r="91" spans="1:5" ht="56.25" customHeight="1">
      <c r="A91" s="150"/>
      <c r="B91" s="150"/>
      <c r="C91" s="150"/>
      <c r="D91" s="150"/>
      <c r="E91" s="150"/>
    </row>
    <row r="92" spans="1:5" ht="29.25" customHeight="1">
      <c r="A92" s="120" t="s">
        <v>84</v>
      </c>
      <c r="B92" s="150"/>
      <c r="C92" s="150"/>
      <c r="D92" s="150"/>
      <c r="E92" s="150"/>
    </row>
    <row r="93" spans="1:5" ht="12.75">
      <c r="A93" s="85"/>
      <c r="B93" s="96"/>
      <c r="C93" s="96"/>
      <c r="D93" s="96"/>
      <c r="E93" s="96"/>
    </row>
    <row r="94" spans="1:5" ht="20.25" customHeight="1">
      <c r="A94" s="137" t="s">
        <v>85</v>
      </c>
      <c r="B94" s="137"/>
      <c r="C94" s="137"/>
      <c r="D94" s="137"/>
      <c r="E94" s="137"/>
    </row>
    <row r="95" spans="1:5" ht="22.5">
      <c r="A95" s="29" t="s">
        <v>38</v>
      </c>
      <c r="B95" s="23"/>
      <c r="C95" s="30"/>
      <c r="D95" s="29" t="s">
        <v>103</v>
      </c>
      <c r="E95" s="23"/>
    </row>
    <row r="96" spans="1:4" ht="12.75">
      <c r="A96" s="13"/>
      <c r="B96" s="31" t="s">
        <v>39</v>
      </c>
      <c r="D96" s="32" t="s">
        <v>40</v>
      </c>
    </row>
    <row r="97" spans="1:5" ht="12.75">
      <c r="A97" s="138"/>
      <c r="B97" s="139"/>
      <c r="C97" s="139"/>
      <c r="D97" s="139"/>
      <c r="E97" s="139"/>
    </row>
    <row r="98" spans="1:3" ht="12.75">
      <c r="A98"/>
      <c r="B98"/>
      <c r="C98"/>
    </row>
  </sheetData>
  <sheetProtection/>
  <mergeCells count="22">
    <mergeCell ref="A94:E94"/>
    <mergeCell ref="A97:E97"/>
    <mergeCell ref="A51:B51"/>
    <mergeCell ref="A52:E52"/>
    <mergeCell ref="A74:E74"/>
    <mergeCell ref="A76:E76"/>
    <mergeCell ref="A84:E91"/>
    <mergeCell ref="A92:E92"/>
    <mergeCell ref="A83:C83"/>
    <mergeCell ref="A20:E20"/>
    <mergeCell ref="A25:E25"/>
    <mergeCell ref="A31:E31"/>
    <mergeCell ref="A45:C45"/>
    <mergeCell ref="A46:E46"/>
    <mergeCell ref="A50:B50"/>
    <mergeCell ref="C1:E1"/>
    <mergeCell ref="C2:E2"/>
    <mergeCell ref="A13:B13"/>
    <mergeCell ref="A14:E14"/>
    <mergeCell ref="A16:E16"/>
    <mergeCell ref="A19:E19"/>
    <mergeCell ref="C5:E5"/>
  </mergeCells>
  <printOptions/>
  <pageMargins left="0.7480314960629921" right="0.4330708661417323" top="0.2755905511811024" bottom="0.2755905511811024" header="0.5118110236220472" footer="0.5118110236220472"/>
  <pageSetup fitToWidth="0" horizontalDpi="600" verticalDpi="600" orientation="portrait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o.luceva</cp:lastModifiedBy>
  <cp:lastPrinted>2022-08-02T03:06:45Z</cp:lastPrinted>
  <dcterms:created xsi:type="dcterms:W3CDTF">1996-10-08T23:32:33Z</dcterms:created>
  <dcterms:modified xsi:type="dcterms:W3CDTF">2022-08-02T03:08:33Z</dcterms:modified>
  <cp:category/>
  <cp:version/>
  <cp:contentType/>
  <cp:contentStatus/>
</cp:coreProperties>
</file>