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900" windowHeight="10335" tabRatio="839" firstSheet="100" activeTab="79"/>
  </bookViews>
  <sheets>
    <sheet name="Автомобилистов1" sheetId="1" r:id="rId1"/>
    <sheet name="Береговая,25А" sheetId="2" r:id="rId2"/>
    <sheet name="В.Кручины,4" sheetId="3" r:id="rId3"/>
    <sheet name="Ватутина 2" sheetId="4" r:id="rId4"/>
    <sheet name="Ватутина 3" sheetId="5" r:id="rId5"/>
    <sheet name="Ватутина 6" sheetId="6" r:id="rId6"/>
    <sheet name="Ватутина 5" sheetId="7" r:id="rId7"/>
    <sheet name="Геофизическая 17" sheetId="8" r:id="rId8"/>
    <sheet name="Геофизическая 1" sheetId="9" r:id="rId9"/>
    <sheet name="Геофизическая 2" sheetId="10" r:id="rId10"/>
    <sheet name="Геофизическая 7" sheetId="11" r:id="rId11"/>
    <sheet name="Геофизическая 8" sheetId="12" r:id="rId12"/>
    <sheet name="Геофизическая 9" sheetId="13" r:id="rId13"/>
    <sheet name="Горького2" sheetId="14" r:id="rId14"/>
    <sheet name="Горького 7" sheetId="15" r:id="rId15"/>
    <sheet name="Горького 9" sheetId="16" r:id="rId16"/>
    <sheet name="Грибная 13" sheetId="17" r:id="rId17"/>
    <sheet name="Грибная 17" sheetId="18" r:id="rId18"/>
    <sheet name="Грибная 18" sheetId="19" r:id="rId19"/>
    <sheet name="Грибная 2" sheetId="20" r:id="rId20"/>
    <sheet name="Грибная 3" sheetId="21" r:id="rId21"/>
    <sheet name="Грибная 5" sheetId="22" r:id="rId22"/>
    <sheet name="Грибная 6" sheetId="23" r:id="rId23"/>
    <sheet name="Деркачева,3" sheetId="24" r:id="rId24"/>
    <sheet name="Деркачева,5" sheetId="25" r:id="rId25"/>
    <sheet name="Завойко,52" sheetId="26" r:id="rId26"/>
    <sheet name="Завойко 111" sheetId="27" r:id="rId27"/>
    <sheet name="Завойко 113" sheetId="28" r:id="rId28"/>
    <sheet name="Завойко 115" sheetId="29" r:id="rId29"/>
    <sheet name="Завойко 153" sheetId="30" r:id="rId30"/>
    <sheet name="Ключевская,1А" sheetId="31" r:id="rId31"/>
    <sheet name="Космонавтов11А" sheetId="32" r:id="rId32"/>
    <sheet name="Космонавтов13 А" sheetId="33" r:id="rId33"/>
    <sheet name="Космонавтов24" sheetId="34" r:id="rId34"/>
    <sheet name="Космонавтов9А" sheetId="35" r:id="rId35"/>
    <sheet name="Красноармейская 11" sheetId="36" r:id="rId36"/>
    <sheet name="Красноярская 7" sheetId="37" r:id="rId37"/>
    <sheet name="Крашенинникова 4" sheetId="38" r:id="rId38"/>
    <sheet name="Лазо,10А" sheetId="39" r:id="rId39"/>
    <sheet name="Магистральная 50" sheetId="40" r:id="rId40"/>
    <sheet name="Маяковского 12А" sheetId="41" r:id="rId41"/>
    <sheet name="Маяковского 16" sheetId="42" r:id="rId42"/>
    <sheet name="Маяковского 8А" sheetId="43" r:id="rId43"/>
    <sheet name="Механизации3" sheetId="44" r:id="rId44"/>
    <sheet name="Механизации4" sheetId="45" r:id="rId45"/>
    <sheet name="Механизации6" sheetId="46" r:id="rId46"/>
    <sheet name="Мирная,1" sheetId="47" r:id="rId47"/>
    <sheet name="Мирная,5" sheetId="48" r:id="rId48"/>
    <sheet name="Мирная,11" sheetId="49" r:id="rId49"/>
    <sheet name="Мирная,14" sheetId="50" r:id="rId50"/>
    <sheet name="Мирная,15а" sheetId="51" r:id="rId51"/>
    <sheet name="Мирная,16" sheetId="52" r:id="rId52"/>
    <sheet name="Мичурина,1" sheetId="53" r:id="rId53"/>
    <sheet name="Мичурина,6" sheetId="54" r:id="rId54"/>
    <sheet name="Мичурина,7" sheetId="55" r:id="rId55"/>
    <sheet name="Мичурина,8" sheetId="56" r:id="rId56"/>
    <sheet name="Мичурина,9" sheetId="57" r:id="rId57"/>
    <sheet name="Мичурина,10" sheetId="58" r:id="rId58"/>
    <sheet name="Мичурина,13" sheetId="59" r:id="rId59"/>
    <sheet name="Мичурина,14" sheetId="60" r:id="rId60"/>
    <sheet name="Мичурина,15" sheetId="61" r:id="rId61"/>
    <sheet name="Мичурина,18" sheetId="62" r:id="rId62"/>
    <sheet name="Мичурина,21" sheetId="63" r:id="rId63"/>
    <sheet name="Мичурина,22" sheetId="64" r:id="rId64"/>
    <sheet name="Мичурина,23" sheetId="65" r:id="rId65"/>
    <sheet name="Мичурина,25" sheetId="66" r:id="rId66"/>
    <sheet name="Монтажников3 " sheetId="67" r:id="rId67"/>
    <sheet name="Монтажников4" sheetId="68" r:id="rId68"/>
    <sheet name="Набережная,20А" sheetId="69" r:id="rId69"/>
    <sheet name="Нагорная 11" sheetId="70" r:id="rId70"/>
    <sheet name="Нагорная 25" sheetId="71" r:id="rId71"/>
    <sheet name="Паратунская,4" sheetId="72" r:id="rId72"/>
    <sheet name="Паратунская,5" sheetId="73" r:id="rId73"/>
    <sheet name="Паратунская,6" sheetId="74" r:id="rId74"/>
    <sheet name="Первомайская,18" sheetId="75" r:id="rId75"/>
    <sheet name="Первомайская 9" sheetId="76" r:id="rId76"/>
    <sheet name="Первомайская 9а" sheetId="77" r:id="rId77"/>
    <sheet name="Пограничная,28" sheetId="78" r:id="rId78"/>
    <sheet name="Подстанционная 1" sheetId="79" r:id="rId79"/>
    <sheet name="Подстанционная 4" sheetId="80" r:id="rId80"/>
    <sheet name="С.Мячина,24" sheetId="81" r:id="rId81"/>
    <sheet name="С.Мячина,6" sheetId="82" r:id="rId82"/>
    <sheet name="С.Мячина,8" sheetId="83" r:id="rId83"/>
    <sheet name="Садовая,15" sheetId="84" r:id="rId84"/>
    <sheet name="Садовая,17" sheetId="85" r:id="rId85"/>
    <sheet name="Садовая,18А" sheetId="86" r:id="rId86"/>
    <sheet name="Садовая,28" sheetId="87" r:id="rId87"/>
    <sheet name="Связи 13" sheetId="88" r:id="rId88"/>
    <sheet name="Связи 15" sheetId="89" r:id="rId89"/>
    <sheet name="Сопочная 1А" sheetId="90" r:id="rId90"/>
    <sheet name="Старикова1" sheetId="91" r:id="rId91"/>
    <sheet name="Строительная,1" sheetId="92" r:id="rId92"/>
    <sheet name="Строительная,2" sheetId="93" r:id="rId93"/>
    <sheet name="Строительная,3" sheetId="94" r:id="rId94"/>
    <sheet name="Строительная,4" sheetId="95" r:id="rId95"/>
    <sheet name="Строительная,5" sheetId="96" r:id="rId96"/>
    <sheet name="Строительная,6А" sheetId="97" r:id="rId97"/>
    <sheet name="Строительная,15" sheetId="98" r:id="rId98"/>
    <sheet name="Уральская 5" sheetId="99" r:id="rId99"/>
    <sheet name="Хуторская,11" sheetId="100" r:id="rId100"/>
    <sheet name="Хуторская,14" sheetId="101" r:id="rId101"/>
    <sheet name="Хуторская,18" sheetId="102" r:id="rId102"/>
    <sheet name="Чернышевского12" sheetId="103" r:id="rId103"/>
    <sheet name="Чернышевского6" sheetId="104" r:id="rId104"/>
    <sheet name="Чернышевского8 " sheetId="105" r:id="rId105"/>
    <sheet name="Чкалова 16" sheetId="106" r:id="rId106"/>
    <sheet name="Чкалова 8" sheetId="107" r:id="rId107"/>
    <sheet name="Лист2" sheetId="108" r:id="rId108"/>
    <sheet name="Лист3" sheetId="109" r:id="rId109"/>
  </sheets>
  <definedNames/>
  <calcPr fullCalcOnLoad="1"/>
</workbook>
</file>

<file path=xl/sharedStrings.xml><?xml version="1.0" encoding="utf-8"?>
<sst xmlns="http://schemas.openxmlformats.org/spreadsheetml/2006/main" count="3410" uniqueCount="144">
  <si>
    <t>Приложение № 7 к конкурсной документации на проведение органом местного самоуправления открытого конкурса по отбору управляющей организации для управления многоквартирным домом</t>
  </si>
  <si>
    <t>Утверждаю</t>
  </si>
  <si>
    <t>и.о. главы Елизовского</t>
  </si>
  <si>
    <t>городского поселения</t>
  </si>
  <si>
    <t>___________П.В. Жувасин</t>
  </si>
  <si>
    <t>г. Елизово ул. В. Кручины 19 А</t>
  </si>
  <si>
    <t>индекс 684 000</t>
  </si>
  <si>
    <t>"28" августа 2008 года</t>
  </si>
  <si>
    <t>2</t>
  </si>
  <si>
    <t>Наименование работ</t>
  </si>
  <si>
    <t>Гарантийный срок на выполненные работы</t>
  </si>
  <si>
    <t>3 года</t>
  </si>
  <si>
    <t>Ед. изм</t>
  </si>
  <si>
    <t>шт.</t>
  </si>
  <si>
    <t>кв.м.</t>
  </si>
  <si>
    <t>1</t>
  </si>
  <si>
    <t xml:space="preserve">   Утверждаю</t>
  </si>
  <si>
    <t xml:space="preserve">  г. Елизово ул. В. Кручины 20</t>
  </si>
  <si>
    <t xml:space="preserve">   индекс  684 000</t>
  </si>
  <si>
    <t>Приложение к конкурсной документации на проведение органом местного самоуправления открытого конкурса по отбору управляющей организации для управления многоквартирным домом</t>
  </si>
  <si>
    <t>Перечень дополнительных работ и услуг по содержанию и ремонту общего имущества собственников помещений в МКД, являющегося объектом конкурса</t>
  </si>
  <si>
    <t xml:space="preserve">ул. С.Мячина,24 ( S = 597,3 м2 - общая площадь жил. пом.) </t>
  </si>
  <si>
    <t>Устройство деревянных скамеек со спинками   (ножки скамеек забетонировать в земле)</t>
  </si>
  <si>
    <t xml:space="preserve">ул. Хуторская,11 ( S = 373,5 м2 - общая площадь жил. пом.) </t>
  </si>
  <si>
    <t xml:space="preserve">ул. Хуторская,14 ( S = 342,8 м2 - общая площадь жил. пом.) </t>
  </si>
  <si>
    <t xml:space="preserve">ул. Хуторская,18 ( S = 492,3 м2 - общая площадь жил. пом.) </t>
  </si>
  <si>
    <t xml:space="preserve">ул. Деркачева,3 ( S = 332,9 м2 - общая площадь жил. пом.) </t>
  </si>
  <si>
    <t xml:space="preserve">ул. Деркачева,5 ( S = 332,5 м2 - общая площадь жил. пом.) </t>
  </si>
  <si>
    <t xml:space="preserve">ул. Строительная,1 ( S = 451,8 м2 - общая площадь жил. пом.) </t>
  </si>
  <si>
    <t xml:space="preserve">ул. Строительная,2 ( S = 458,0 м2 - общая площадь жил. пом.) </t>
  </si>
  <si>
    <t xml:space="preserve">ул. Строительная,3 ( S = 455,1 м2 - общая площадь жил. пом.) </t>
  </si>
  <si>
    <t xml:space="preserve">ул. Строительная,4 ( S = 460,1 м2 - общая площадь жил. пом.) </t>
  </si>
  <si>
    <t xml:space="preserve">ул. Строительная,6А ( S = 808,4 м2 - общая площадь жил. пом.) </t>
  </si>
  <si>
    <t xml:space="preserve">ул. Строительная,15 ( S = 331,5 м2 - общая площадь жил. пом.) </t>
  </si>
  <si>
    <t xml:space="preserve">ул. Завойко,52 ( S = 278,3 м2 - общая площадь жил. пом.) </t>
  </si>
  <si>
    <t xml:space="preserve">ул. Мирная,1 ( S = 68,1 м2 - общая площадь жил. пом.) </t>
  </si>
  <si>
    <t xml:space="preserve">Обустройство малых контейнерных площадок для сбора мусора </t>
  </si>
  <si>
    <t xml:space="preserve">ул. Мирная,5 ( S = 98,9 м2 - общая площадь жил. пом.) </t>
  </si>
  <si>
    <t xml:space="preserve">ул. Мирная,11 ( S = 114,0 м2 - общая площадь жил. пом.) </t>
  </si>
  <si>
    <t xml:space="preserve">ул. Мирная,14 ( S = 68,5 м2 - общая площадь жил. пом.) </t>
  </si>
  <si>
    <t xml:space="preserve">ул. Мирная,16 ( S = 353,5 м2 - общая площадь жил. пом.) </t>
  </si>
  <si>
    <t xml:space="preserve">ул. Паратунская,5 ( S = 135,5 м2 - общая площадь жил. пом.) </t>
  </si>
  <si>
    <t xml:space="preserve">ул. С.Мячина,6 ( S = 124,0 м2 - общая площадь жил. пом.) </t>
  </si>
  <si>
    <t xml:space="preserve">ул. С.Мячина,8 ( S = 122,5 м2 - общая площадь жил. пом.) </t>
  </si>
  <si>
    <t xml:space="preserve">ул. Мичурина,1 ( S = 158,5 м2 - общая площадь жил. пом.) </t>
  </si>
  <si>
    <t xml:space="preserve">ул. Мичурина,6 ( S = 111,8 м2 - общая площадь жил. пом.) </t>
  </si>
  <si>
    <t xml:space="preserve">ул. Мичурина,7 ( S = 97,2 м2 - общая площадь жил. пом.) </t>
  </si>
  <si>
    <t xml:space="preserve">ул. Мичурина,8 ( S = 118,8 м2 - общая площадь жил. пом.) </t>
  </si>
  <si>
    <t xml:space="preserve">ул. Мичурина,9 ( S = 121,8 м2 - общая площадь жил. пом.) </t>
  </si>
  <si>
    <t xml:space="preserve">ул. Мичурина,10 ( S = 118,5 м2 - общая площадь жил. пом.) </t>
  </si>
  <si>
    <t xml:space="preserve">ул. Мичурина,13 ( S = 115,5 м2 - общая площадь жил. пом.) </t>
  </si>
  <si>
    <t xml:space="preserve">ул. Мичурина,14 ( S = 105,8 м2 - общая площадь жил. пом.) </t>
  </si>
  <si>
    <t xml:space="preserve">ул. Мичурина,15 ( S = 104,8 м2 - общая площадь жил. пом.) </t>
  </si>
  <si>
    <t xml:space="preserve">ул. Мичурина,18 ( S = 143,1 м2 - общая площадь жил. пом.) </t>
  </si>
  <si>
    <t xml:space="preserve">ул. Мичурина,21 ( S = 151,1 м2 - общая площадь жил. пом.) </t>
  </si>
  <si>
    <t xml:space="preserve">ул. Мичурина,23 ( S = 143,7 м2 - общая площадь жил. пом.) </t>
  </si>
  <si>
    <t xml:space="preserve">ул. Мичурина,25 ( S = 134,9 м2 - общая площадь жил. пом.) </t>
  </si>
  <si>
    <t xml:space="preserve">ул. Садовая,15 ( S = 80,1 м2 - общая площадь жил. пом.) </t>
  </si>
  <si>
    <t xml:space="preserve">ул. Садовая,17 ( S = 140,0 м2 - общая площадь жил. пом.) </t>
  </si>
  <si>
    <t xml:space="preserve">ул. Садовая,18А ( S = 79,0 м2 - общая площадь жил. пом.) </t>
  </si>
  <si>
    <t xml:space="preserve">ул. Садовая,28 ( S = 85,5 м2 - общая площадь жил. пом.) </t>
  </si>
  <si>
    <t xml:space="preserve">ул. Пограничная,28 ( S = 97,3 м2 - общая площадь жил. пом.) </t>
  </si>
  <si>
    <t xml:space="preserve">ул. Ключевская,1А ( S = 126,4 м2 - общая площадь жил. пом.) </t>
  </si>
  <si>
    <t xml:space="preserve">ул. В.Кручины,4 ( S = 106,8 м2 - общая площадь жил. пом.) </t>
  </si>
  <si>
    <t xml:space="preserve">ул. Набережная,20А ( S = 102,7 м2 - общая площадь жил. пом.) </t>
  </si>
  <si>
    <t xml:space="preserve">ул. Лазо,10А ( S = 103,4 м2 - общая площадь жил. пом.) </t>
  </si>
  <si>
    <t xml:space="preserve">ул. Строительная,5 ( S = 2150,9 м2 - общая площадь жил. пом.) </t>
  </si>
  <si>
    <t xml:space="preserve">ул. Береговая,25А ( S = 67,7 м2 - общая площадь жил. пом.) </t>
  </si>
  <si>
    <t xml:space="preserve">ул. Паратунская,4 ( S = 136,0 м2 - общая площадь жил. пом.) </t>
  </si>
  <si>
    <t>влажное подметание лестничных площадок и маршей</t>
  </si>
  <si>
    <t>в течение года</t>
  </si>
  <si>
    <t>периодичность</t>
  </si>
  <si>
    <t>3</t>
  </si>
  <si>
    <t xml:space="preserve">ул. Мирная,15а ( S = 67,4 м2 - общая площадь жил. пом.) </t>
  </si>
  <si>
    <t xml:space="preserve">ул. Мичурина,22 ( S = 140,4 м2 - общая площадь жил. пом.) </t>
  </si>
  <si>
    <t xml:space="preserve">ул. Паратунская,6 ( S = 66,6 м2 - общая площадь жил. пом.) </t>
  </si>
  <si>
    <t xml:space="preserve">ул. Первомайская,18 ( S = 98,8 м2 - общая площадь жил. пом.) </t>
  </si>
  <si>
    <t>Обустройство больших контейнерных площадок для сбора мусора (профнастилом на металическом каркасе с бетонированием стоек и площадки)</t>
  </si>
  <si>
    <t xml:space="preserve">ул. Автомобилистов,1 ( S = 154,8 м2 - общая площадь жил. пом.) </t>
  </si>
  <si>
    <t xml:space="preserve">ул. Горького,2 ( S = 120,8 м2 - общая площадь жил. пом.) </t>
  </si>
  <si>
    <t xml:space="preserve">ул. Горького,7 ( S = 76,6 м2 - общая площадь жил. пом.) </t>
  </si>
  <si>
    <t xml:space="preserve">ул. Горького,9 ( S = 78,4 м2 - общая площадь жил. пом.) </t>
  </si>
  <si>
    <t xml:space="preserve">ул. Грибная,13 ( S =77,0 м2 - общая площадь жил. пом.) </t>
  </si>
  <si>
    <t xml:space="preserve">ул. Грибная,17 ( S =146,1 м2 - общая площадь жил. пом.) </t>
  </si>
  <si>
    <t xml:space="preserve">ул. Грибная,18 ( S =121,8 м2 - общая площадь жил. пом.) </t>
  </si>
  <si>
    <t xml:space="preserve">ул. Грибная,2 ( S =60,8 м2 - общая площадь жил. пом.) </t>
  </si>
  <si>
    <t xml:space="preserve">ул. Грибная,3 ( S =58,9 м2 - общая площадь жил. пом.) </t>
  </si>
  <si>
    <t xml:space="preserve">ул. Гррибная,5 ( S =99,8 м2 - общая площадь жил. пом.) </t>
  </si>
  <si>
    <t xml:space="preserve">ул. Грибная,6 ( S =58,5 м2 - общая площадь жил. пом.) </t>
  </si>
  <si>
    <t xml:space="preserve">ул.Завойко,111 ( S =146,5 м2 - общая площадь жил. пом.) </t>
  </si>
  <si>
    <t xml:space="preserve">ул. Завойко,113 ( S =74,7 м2 - общая площадь жил. пом.) </t>
  </si>
  <si>
    <t xml:space="preserve">ул. Завойко,115 ( S =157,5 м2 - общая площадь жил. пом.) </t>
  </si>
  <si>
    <t xml:space="preserve">ул. Космонавтов,11А ( S =153,6 м2 - общая площадь жил. пом.) </t>
  </si>
  <si>
    <t xml:space="preserve">ул. Космонавтов,13А ( S =153,5 м2 - общая площадь жил. пом.) </t>
  </si>
  <si>
    <t xml:space="preserve">ул. Космонавтов,24 ( S =77,6 м2 - общая площадь жил. пом.) </t>
  </si>
  <si>
    <t xml:space="preserve">ул. Космонавтов,9А ( S =138,0 м2 - общая площадь жил. пом.) </t>
  </si>
  <si>
    <t xml:space="preserve">ул. Маяковского,12А ( S =85,0 м2 - общая площадь жил. пом.) </t>
  </si>
  <si>
    <t xml:space="preserve">ул. Маяковского,16 ( S =85 м2 - общая площадь жил. пом.) </t>
  </si>
  <si>
    <t xml:space="preserve">ул. Маяковского,8А ( S =85,0 м2 - общая площадь жил. пом.) </t>
  </si>
  <si>
    <t xml:space="preserve">ул. Механизации,3 ( S =112,3 м2 - общая площадь жил. пом.) </t>
  </si>
  <si>
    <t xml:space="preserve">ул. Механизации,4 ( S =62,3 м2 - общая площадь жил. пом.) </t>
  </si>
  <si>
    <t xml:space="preserve">ул. Механизации,6 ( S =61,2 м2 - общая площадь жил. пом.) </t>
  </si>
  <si>
    <t xml:space="preserve">ул. Монтажников,3 ( S =116,6 м2 - общая площадь жил. пом.) </t>
  </si>
  <si>
    <t xml:space="preserve">ул. Монтажников,4 ( S =105,8 м2 - общая площадь жил. пом.) </t>
  </si>
  <si>
    <t xml:space="preserve">ул. Нагорная,11 ( S =123,6 м2 - общая площадь жил. пом.) </t>
  </si>
  <si>
    <t xml:space="preserve">ул. Нагорная,25 ( S =148,3 м2 - общая площадь жил. пом.) </t>
  </si>
  <si>
    <t xml:space="preserve">ул. Старикова,1 ( S =143,7 м2 - общая площадь жил. пом.) </t>
  </si>
  <si>
    <t xml:space="preserve">ул. Чернышевского,12 ( S =99,2 м2 - общая площадь жил. пом.) </t>
  </si>
  <si>
    <t xml:space="preserve">ул. Чернышевского,6 ( S =112,7 м2 - общая площадь жил. пом.) </t>
  </si>
  <si>
    <t xml:space="preserve">ул. Чернышевского,8 ( S =70,5 м2 - общая площадь жил. пом.) </t>
  </si>
  <si>
    <t>3 раза в неделю</t>
  </si>
  <si>
    <t xml:space="preserve"> Глава администрации Елизовского</t>
  </si>
  <si>
    <t>______________Л.Н.Шеметова</t>
  </si>
  <si>
    <t>_____________Л.Н.Шеметова</t>
  </si>
  <si>
    <t>Объем работ</t>
  </si>
  <si>
    <t xml:space="preserve">Стоимость работ, услуг (рублей) </t>
  </si>
  <si>
    <t>Стоимость на 1 кв.м. общей площади (рублей в месяц)</t>
  </si>
  <si>
    <t xml:space="preserve">ул.Ватутина 2 ( S = 896,8 м2 - общая площадь жил. пом.) </t>
  </si>
  <si>
    <t xml:space="preserve">ул.Ватутина 3 ( S = 895,7 м2 - общая площадь жил. пом.) </t>
  </si>
  <si>
    <t xml:space="preserve">ул.Ватутина 6 ( S = 909,6 м2 - общая площадь жил. пом.) </t>
  </si>
  <si>
    <t xml:space="preserve">ул.Ватутина 5 ( S = 554,4 м2 - общая площадь жил. пом.) </t>
  </si>
  <si>
    <t xml:space="preserve">ул.Геофизическая 17 ( S = 3 064,9 м2 - общая площадь жил. пом.) </t>
  </si>
  <si>
    <t xml:space="preserve">ул.Геофизическая 1 ( S = 333,1 м2 - общая площадь жил. пом.) </t>
  </si>
  <si>
    <t xml:space="preserve">ул.Геофизическая 2 ( S = 339,8 м2 - общая площадь жил. пом.) </t>
  </si>
  <si>
    <t xml:space="preserve">ул.Геофизическая 7 ( S = 496,6 м2 - общая площадь жил. пом.) </t>
  </si>
  <si>
    <t xml:space="preserve">ул.Геофизическая 8 ( S = 492,9 м2 - общая площадь жил. пом.) </t>
  </si>
  <si>
    <t xml:space="preserve">ул.Геофизическая 9 ( S = 501,7 м2 - общая площадь жил. пом.) </t>
  </si>
  <si>
    <t xml:space="preserve">ул. Завойко,153 ( S =338,5 м2 - общая площадь жил. пом.) </t>
  </si>
  <si>
    <t xml:space="preserve">ул.Красноармейская 11 ( S =5 314,9 м2 - общая площадь жил. пом.) </t>
  </si>
  <si>
    <t xml:space="preserve">ул.Красноярская 7 ( S =1 311,7 м2 - общая площадь жил. пом.) </t>
  </si>
  <si>
    <t xml:space="preserve">ул.Крашенинникова 4 ( S =1 498,7 м2 - общая площадь жил. пом.) </t>
  </si>
  <si>
    <t xml:space="preserve">ул.Магистральная 50 ( S =243,7 м2 - общая площадь жил. пом.) </t>
  </si>
  <si>
    <t xml:space="preserve">ул.Первомайская 9( S =1 645,7 м2 - общая площадь жил. пом.) </t>
  </si>
  <si>
    <t xml:space="preserve">ул.Первомайская 9А ( S =1 496,3м2 - общая площадь жил. пом.) </t>
  </si>
  <si>
    <t xml:space="preserve">ул. Связи 13 ( S = 655,7 м2 - общая площадь жил. пом.) </t>
  </si>
  <si>
    <t xml:space="preserve">ул. Связи 15 ( S = 386,6 м2 - общая площадь жил. пом.) </t>
  </si>
  <si>
    <t xml:space="preserve">ул. Сопочная 1А ( S =3 336,6 м2 - общая площадь жил. пом.) </t>
  </si>
  <si>
    <t xml:space="preserve">ул. Уральская 5 ( S = 1 115,9 м2 - общая площадь жил. пом.) </t>
  </si>
  <si>
    <t>21 апреля 2015 г.</t>
  </si>
  <si>
    <t xml:space="preserve">ул.Чкалова 16 ( S = 1 075,7 м2 - общая площадь жил. пом.) </t>
  </si>
  <si>
    <t xml:space="preserve">ул.Чкалова 8 ( S = 1 313 м2 - общая площадь жил. пом.) </t>
  </si>
  <si>
    <t>тел.7-28-77/факс 7-28-77, admelizovo@fromru.com</t>
  </si>
  <si>
    <t xml:space="preserve">ул. Подстанционная 1 ( S = 105,2 м2 - общая площадь жил. пом.) </t>
  </si>
  <si>
    <t xml:space="preserve">ул. Подстанционная 4 ( S = 146,7 м2 - общая площадь жил. пом.)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</si>
</sst>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b/>
      <sz val="16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17" xfId="0" applyNumberForma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C9">
      <selection activeCell="G16" sqref="G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5" width="10.875" style="2" customWidth="1"/>
    <col min="6" max="6" width="13.75390625" style="0" customWidth="1"/>
    <col min="7" max="7" width="35.625" style="0" customWidth="1"/>
    <col min="8" max="8" width="12.875" style="0" customWidth="1"/>
  </cols>
  <sheetData>
    <row r="1" spans="3:7" ht="69.75" customHeight="1" hidden="1">
      <c r="C1" s="66" t="s">
        <v>0</v>
      </c>
      <c r="D1" s="66"/>
      <c r="E1" s="66"/>
      <c r="F1" s="66"/>
      <c r="G1" s="66"/>
    </row>
    <row r="2" spans="3:8" ht="20.25" hidden="1">
      <c r="C2"/>
      <c r="D2"/>
      <c r="E2"/>
      <c r="G2" s="67" t="s">
        <v>1</v>
      </c>
      <c r="H2" s="67"/>
    </row>
    <row r="3" spans="3:8" ht="20.25" hidden="1">
      <c r="C3"/>
      <c r="D3"/>
      <c r="E3"/>
      <c r="G3" s="62" t="s">
        <v>2</v>
      </c>
      <c r="H3" s="62"/>
    </row>
    <row r="4" spans="3:8" ht="20.25" hidden="1">
      <c r="C4"/>
      <c r="D4"/>
      <c r="E4"/>
      <c r="G4" s="62" t="s">
        <v>3</v>
      </c>
      <c r="H4" s="62"/>
    </row>
    <row r="5" spans="3:8" ht="20.25" hidden="1">
      <c r="C5"/>
      <c r="D5"/>
      <c r="E5"/>
      <c r="G5" s="62" t="s">
        <v>4</v>
      </c>
      <c r="H5" s="62"/>
    </row>
    <row r="6" spans="3:8" ht="20.25" hidden="1">
      <c r="C6"/>
      <c r="D6"/>
      <c r="E6"/>
      <c r="G6" s="63" t="s">
        <v>5</v>
      </c>
      <c r="H6" s="64"/>
    </row>
    <row r="7" spans="3:8" ht="20.25" hidden="1">
      <c r="C7"/>
      <c r="D7"/>
      <c r="E7"/>
      <c r="G7" s="64" t="s">
        <v>6</v>
      </c>
      <c r="H7" s="64"/>
    </row>
    <row r="8" spans="3:8" ht="20.25" hidden="1">
      <c r="C8"/>
      <c r="D8"/>
      <c r="E8"/>
      <c r="G8" s="65" t="s">
        <v>7</v>
      </c>
      <c r="H8" s="65"/>
    </row>
    <row r="9" spans="3:8" ht="59.25" customHeight="1">
      <c r="C9" s="70" t="s">
        <v>19</v>
      </c>
      <c r="D9" s="70"/>
      <c r="E9" s="70"/>
      <c r="F9" s="70"/>
      <c r="G9" s="70"/>
      <c r="H9" s="70"/>
    </row>
    <row r="10" spans="6:9" ht="17.25" customHeight="1">
      <c r="F10" s="71" t="s">
        <v>16</v>
      </c>
      <c r="G10" s="71"/>
      <c r="H10" s="71"/>
      <c r="I10" s="11"/>
    </row>
    <row r="11" spans="6:9" ht="15" customHeight="1">
      <c r="F11" s="72" t="s">
        <v>111</v>
      </c>
      <c r="G11" s="72"/>
      <c r="H11" s="72"/>
      <c r="I11" s="11"/>
    </row>
    <row r="12" spans="6:9" ht="16.5" customHeight="1">
      <c r="F12" s="72" t="s">
        <v>3</v>
      </c>
      <c r="G12" s="72"/>
      <c r="H12" s="72"/>
      <c r="I12" s="10"/>
    </row>
    <row r="13" spans="6:9" ht="15" customHeight="1">
      <c r="F13" s="73" t="s">
        <v>113</v>
      </c>
      <c r="G13" s="73"/>
      <c r="H13" s="73"/>
      <c r="I13" s="11"/>
    </row>
    <row r="14" spans="6:9" ht="12.75" customHeight="1">
      <c r="F14" s="72" t="s">
        <v>17</v>
      </c>
      <c r="G14" s="72"/>
      <c r="H14" s="72"/>
      <c r="I14" s="11"/>
    </row>
    <row r="15" spans="6:9" ht="13.5" customHeight="1">
      <c r="F15" s="72" t="s">
        <v>18</v>
      </c>
      <c r="G15" s="72"/>
      <c r="H15" s="72"/>
      <c r="I15" s="12"/>
    </row>
    <row r="16" spans="7:9" ht="13.5" customHeight="1">
      <c r="G16" s="11" t="s">
        <v>141</v>
      </c>
      <c r="H16" s="11"/>
      <c r="I16" s="12"/>
    </row>
    <row r="17" spans="6:10" ht="13.5" customHeight="1">
      <c r="F17" s="74" t="s">
        <v>138</v>
      </c>
      <c r="G17" s="74"/>
      <c r="H17" s="74"/>
      <c r="I17" s="74"/>
      <c r="J17" s="74"/>
    </row>
    <row r="18" spans="3:8" ht="13.5" customHeight="1">
      <c r="C18"/>
      <c r="D18"/>
      <c r="E18"/>
      <c r="F18" s="10"/>
      <c r="G18" s="10"/>
      <c r="H18" s="10"/>
    </row>
    <row r="19" spans="1:8" ht="41.25" customHeight="1">
      <c r="A19" s="68" t="s">
        <v>20</v>
      </c>
      <c r="B19" s="68"/>
      <c r="C19" s="68"/>
      <c r="D19" s="68"/>
      <c r="E19" s="68"/>
      <c r="F19" s="68"/>
      <c r="G19" s="68"/>
      <c r="H19" s="68"/>
    </row>
    <row r="20" spans="1:8" ht="41.25" customHeight="1" thickBot="1">
      <c r="A20" s="13"/>
      <c r="B20" s="69" t="s">
        <v>78</v>
      </c>
      <c r="C20" s="69"/>
      <c r="D20" s="69"/>
      <c r="E20" s="69"/>
      <c r="F20" s="69"/>
      <c r="G20" s="69"/>
      <c r="H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31.5">
      <c r="A22" s="27">
        <v>1</v>
      </c>
      <c r="B22" s="26" t="s">
        <v>36</v>
      </c>
      <c r="C22" s="15" t="s">
        <v>13</v>
      </c>
      <c r="D22" s="15">
        <v>1</v>
      </c>
      <c r="E22" s="44">
        <f>500/154.8/12</f>
        <v>0.26916451335055985</v>
      </c>
      <c r="F22" s="23">
        <v>500</v>
      </c>
      <c r="G22" s="23" t="s">
        <v>70</v>
      </c>
      <c r="H22" s="14" t="s">
        <v>11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1.25" customHeight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7" ht="12.75">
      <c r="A36"/>
      <c r="B36"/>
      <c r="C36"/>
      <c r="D36"/>
      <c r="E36"/>
      <c r="G36" s="8"/>
    </row>
    <row r="37" spans="1:5" ht="12.75">
      <c r="A37"/>
      <c r="B37"/>
      <c r="C37"/>
      <c r="D37"/>
      <c r="E37"/>
    </row>
  </sheetData>
  <sheetProtection/>
  <mergeCells count="18">
    <mergeCell ref="A19:H19"/>
    <mergeCell ref="B20:H20"/>
    <mergeCell ref="C9:H9"/>
    <mergeCell ref="F10:H10"/>
    <mergeCell ref="F11:H11"/>
    <mergeCell ref="F12:H12"/>
    <mergeCell ref="F13:H13"/>
    <mergeCell ref="F14:H14"/>
    <mergeCell ref="F15:H15"/>
    <mergeCell ref="F17:J17"/>
    <mergeCell ref="C1:G1"/>
    <mergeCell ref="G2:H2"/>
    <mergeCell ref="G3:H3"/>
    <mergeCell ref="G4:H4"/>
    <mergeCell ref="G5:H5"/>
    <mergeCell ref="G6:H6"/>
    <mergeCell ref="G7:H7"/>
    <mergeCell ref="G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123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4500/12/339.8</f>
        <v>1.103590347263096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29.26</v>
      </c>
      <c r="E23" s="55">
        <v>1.6</v>
      </c>
      <c r="F23" s="58">
        <f>E23*12*339.8</f>
        <v>6524.160000000001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5.875" style="0" customWidth="1"/>
    <col min="7" max="7" width="11.75390625" style="0" customWidth="1"/>
    <col min="8" max="8" width="12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23</v>
      </c>
      <c r="C20" s="69"/>
      <c r="D20" s="69"/>
      <c r="E20" s="69"/>
      <c r="F20" s="69"/>
    </row>
    <row r="21" spans="1:8" s="3" customFormat="1" ht="64.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4500*1/12/373.5</f>
        <v>1.0040160642570282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89.9</v>
      </c>
      <c r="E23" s="55">
        <v>1.6</v>
      </c>
      <c r="F23" s="58">
        <f>E23*12*373.5</f>
        <v>7171.200000000001</v>
      </c>
      <c r="G23" s="57" t="s">
        <v>110</v>
      </c>
      <c r="H23" s="6"/>
    </row>
    <row r="24" spans="1:3" ht="12.75">
      <c r="A24"/>
      <c r="B24"/>
      <c r="C24"/>
    </row>
    <row r="25" spans="1:3" ht="11.25" customHeight="1">
      <c r="A25"/>
      <c r="B25"/>
      <c r="C25"/>
    </row>
    <row r="26" spans="1:5" ht="12.75">
      <c r="A26"/>
      <c r="B26"/>
      <c r="C26"/>
      <c r="D26" s="29"/>
      <c r="E26" s="29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D14:F14"/>
    <mergeCell ref="D15:F15"/>
    <mergeCell ref="B20:F20"/>
    <mergeCell ref="D13:F13"/>
    <mergeCell ref="A19:F19"/>
    <mergeCell ref="D17:H17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6.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24</v>
      </c>
      <c r="C20" s="69"/>
      <c r="D20" s="69"/>
      <c r="E20" s="69"/>
      <c r="F20" s="69"/>
    </row>
    <row r="21" spans="1:8" s="5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4500*1/12/342.8</f>
        <v>1.0939323220536756</v>
      </c>
      <c r="F22" s="56">
        <v>4500</v>
      </c>
      <c r="G22" s="57" t="s">
        <v>70</v>
      </c>
      <c r="H22" s="16" t="s">
        <v>11</v>
      </c>
    </row>
    <row r="23" spans="1:8" ht="51">
      <c r="A23" s="24" t="s">
        <v>8</v>
      </c>
      <c r="B23" s="28" t="s">
        <v>69</v>
      </c>
      <c r="C23" s="6" t="s">
        <v>14</v>
      </c>
      <c r="D23" s="6">
        <v>29.8</v>
      </c>
      <c r="E23" s="55">
        <v>1.6</v>
      </c>
      <c r="F23" s="58">
        <f>E23*12*342.8</f>
        <v>6581.760000000001</v>
      </c>
      <c r="G23" s="57" t="s">
        <v>110</v>
      </c>
      <c r="H23" s="6"/>
    </row>
    <row r="24" spans="1:3" ht="12.75">
      <c r="A24"/>
      <c r="B24"/>
      <c r="C24"/>
    </row>
    <row r="25" spans="1:5" ht="12.75">
      <c r="A25"/>
      <c r="B25"/>
      <c r="C25"/>
      <c r="D25" s="29"/>
      <c r="E25" s="29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C9:F9"/>
    <mergeCell ref="D10:F10"/>
    <mergeCell ref="D11:F11"/>
    <mergeCell ref="D12:F12"/>
    <mergeCell ref="F5:G5"/>
    <mergeCell ref="F6:G6"/>
    <mergeCell ref="F7:G7"/>
    <mergeCell ref="F8:G8"/>
    <mergeCell ref="C1:F1"/>
    <mergeCell ref="F2:G2"/>
    <mergeCell ref="F3:G3"/>
    <mergeCell ref="F4:G4"/>
    <mergeCell ref="D15:F15"/>
    <mergeCell ref="B20:F20"/>
    <mergeCell ref="D13:F13"/>
    <mergeCell ref="A19:F19"/>
    <mergeCell ref="D14:F14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25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4500*1/12/492.3</f>
        <v>0.7617306520414381</v>
      </c>
      <c r="F22" s="56">
        <v>4500</v>
      </c>
      <c r="G22" s="57" t="s">
        <v>70</v>
      </c>
      <c r="H22" s="16" t="s">
        <v>11</v>
      </c>
    </row>
    <row r="23" spans="1:8" s="5" customFormat="1" ht="51">
      <c r="A23" s="24" t="s">
        <v>8</v>
      </c>
      <c r="B23" s="28" t="s">
        <v>69</v>
      </c>
      <c r="C23" s="6" t="s">
        <v>14</v>
      </c>
      <c r="D23" s="6">
        <v>45.8</v>
      </c>
      <c r="E23" s="55">
        <v>1.6</v>
      </c>
      <c r="F23" s="58">
        <f>E23*12*492.3</f>
        <v>9452.160000000002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A19:F19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107</v>
      </c>
      <c r="C20" s="69"/>
      <c r="D20" s="69"/>
      <c r="E20" s="69"/>
      <c r="F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500/99.2/12</f>
        <v>0.42002688172043007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108</v>
      </c>
      <c r="C20" s="69"/>
      <c r="D20" s="69"/>
      <c r="E20" s="69"/>
      <c r="F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500/112.7/12</f>
        <v>0.3697131026323573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2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109</v>
      </c>
      <c r="C20" s="69"/>
      <c r="D20" s="69"/>
      <c r="E20" s="69"/>
      <c r="F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500/70.5/12</f>
        <v>0.5910165484633569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2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139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4500*1/12/1075.7</f>
        <v>0.3486102073068699</v>
      </c>
      <c r="F22" s="56">
        <v>4500</v>
      </c>
      <c r="G22" s="57" t="s">
        <v>70</v>
      </c>
      <c r="H22" s="16" t="s">
        <v>11</v>
      </c>
    </row>
    <row r="23" spans="1:8" s="5" customFormat="1" ht="51">
      <c r="A23" s="24" t="s">
        <v>8</v>
      </c>
      <c r="B23" s="28" t="s">
        <v>69</v>
      </c>
      <c r="C23" s="6" t="s">
        <v>14</v>
      </c>
      <c r="D23" s="6">
        <v>45.8</v>
      </c>
      <c r="E23" s="55">
        <v>1.6</v>
      </c>
      <c r="F23" s="58">
        <f>E23*12*1075.7</f>
        <v>20653.440000000002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B20:F20"/>
    <mergeCell ref="D13:F13"/>
    <mergeCell ref="A19:F19"/>
    <mergeCell ref="D14:F14"/>
    <mergeCell ref="D15:F15"/>
    <mergeCell ref="D17:H17"/>
    <mergeCell ref="C1:F1"/>
    <mergeCell ref="F2:G2"/>
    <mergeCell ref="F3:G3"/>
    <mergeCell ref="F4:G4"/>
    <mergeCell ref="C9:F9"/>
    <mergeCell ref="D10:F10"/>
    <mergeCell ref="D11:F11"/>
    <mergeCell ref="D12:F12"/>
    <mergeCell ref="F5:G5"/>
    <mergeCell ref="F6:G6"/>
    <mergeCell ref="F7:G7"/>
    <mergeCell ref="F8:G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140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4500*1/12/1313</f>
        <v>0.2856054836252856</v>
      </c>
      <c r="F22" s="56">
        <v>4500</v>
      </c>
      <c r="G22" s="57" t="s">
        <v>70</v>
      </c>
      <c r="H22" s="16" t="s">
        <v>11</v>
      </c>
    </row>
    <row r="23" spans="1:8" s="5" customFormat="1" ht="51">
      <c r="A23" s="24" t="s">
        <v>8</v>
      </c>
      <c r="B23" s="28" t="s">
        <v>69</v>
      </c>
      <c r="C23" s="6" t="s">
        <v>14</v>
      </c>
      <c r="D23" s="6">
        <v>45.8</v>
      </c>
      <c r="E23" s="55">
        <v>1.6</v>
      </c>
      <c r="F23" s="58">
        <f>E23*12*1313</f>
        <v>25209.600000000002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A19:F19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124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4500/12/496.6</f>
        <v>0.7551349174385823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81.6</v>
      </c>
      <c r="E23" s="55">
        <v>1.6</v>
      </c>
      <c r="F23" s="58">
        <f>E23*12*496.6</f>
        <v>9534.720000000001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125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4500/12/492.9</f>
        <v>0.7608034083992696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69.1</v>
      </c>
      <c r="E23" s="55">
        <v>1.6</v>
      </c>
      <c r="F23" s="58">
        <f>E23*12*492.9</f>
        <v>9463.68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126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4500/12/501.7</f>
        <v>0.7474586406218856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76.9</v>
      </c>
      <c r="E23" s="55">
        <v>1.6</v>
      </c>
      <c r="F23" s="58">
        <f>E23*12*501.7</f>
        <v>9632.640000000001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79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5.75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500/120.8/12</f>
        <v>0.3449227373068433</v>
      </c>
      <c r="F22" s="49">
        <v>500</v>
      </c>
      <c r="G22" s="52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80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500/76.6/12</f>
        <v>0.5439512619669278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81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500/78.4/12</f>
        <v>0.5314625850340136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82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500/77/12</f>
        <v>0.5411255411255411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83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500/146.1/12</f>
        <v>0.28519279032626055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84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500/121.8/12</f>
        <v>0.34209085933223865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48.25390625" style="2" customWidth="1"/>
    <col min="3" max="3" width="10.875" style="2" customWidth="1"/>
    <col min="4" max="4" width="13.75390625" style="0" customWidth="1"/>
    <col min="5" max="5" width="20.625" style="0" customWidth="1"/>
    <col min="6" max="6" width="14.875" style="0" customWidth="1"/>
    <col min="7" max="7" width="11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67</v>
      </c>
      <c r="C20" s="69"/>
      <c r="D20" s="69"/>
      <c r="E20" s="69"/>
    </row>
    <row r="21" spans="1:8" s="3" customFormat="1" ht="90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500/67.7/12</f>
        <v>0.6154603643525357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H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9.375" style="0" customWidth="1"/>
    <col min="6" max="6" width="12.875" style="0" customWidth="1"/>
    <col min="8" max="8" width="10.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85</v>
      </c>
      <c r="C20" s="69"/>
      <c r="D20" s="69"/>
      <c r="E20" s="69"/>
      <c r="F20" s="69"/>
    </row>
    <row r="21" spans="1:8" s="3" customFormat="1" ht="51.7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500/60.8/12</f>
        <v>0.6853070175438597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8.75390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86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500/58.9/12</f>
        <v>0.7074136955291456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2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87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500/99.8/12</f>
        <v>0.41750167000668004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  <col min="8" max="8" width="14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88</v>
      </c>
      <c r="C20" s="69"/>
      <c r="D20" s="69"/>
      <c r="E20" s="69"/>
      <c r="F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500/58.5/12</f>
        <v>0.7122507122507122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9">
      <selection activeCell="G16" sqref="G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5" width="10.875" style="2" customWidth="1"/>
    <col min="6" max="7" width="13.75390625" style="0" customWidth="1"/>
    <col min="8" max="8" width="41.375" style="0" customWidth="1"/>
    <col min="9" max="9" width="7.00390625" style="0" customWidth="1"/>
  </cols>
  <sheetData>
    <row r="1" spans="3:8" ht="69.75" customHeight="1" hidden="1">
      <c r="C1" s="66" t="s">
        <v>0</v>
      </c>
      <c r="D1" s="66"/>
      <c r="E1" s="66"/>
      <c r="F1" s="66"/>
      <c r="G1" s="66"/>
      <c r="H1" s="66"/>
    </row>
    <row r="2" spans="3:9" ht="20.25" hidden="1">
      <c r="C2"/>
      <c r="D2"/>
      <c r="E2"/>
      <c r="H2" s="67" t="s">
        <v>1</v>
      </c>
      <c r="I2" s="67"/>
    </row>
    <row r="3" spans="3:9" ht="20.25" hidden="1">
      <c r="C3"/>
      <c r="D3"/>
      <c r="E3"/>
      <c r="H3" s="62" t="s">
        <v>2</v>
      </c>
      <c r="I3" s="62"/>
    </row>
    <row r="4" spans="3:9" ht="20.25" hidden="1">
      <c r="C4"/>
      <c r="D4"/>
      <c r="E4"/>
      <c r="H4" s="62" t="s">
        <v>3</v>
      </c>
      <c r="I4" s="62"/>
    </row>
    <row r="5" spans="3:9" ht="20.25" hidden="1">
      <c r="C5"/>
      <c r="D5"/>
      <c r="E5"/>
      <c r="H5" s="62" t="s">
        <v>4</v>
      </c>
      <c r="I5" s="62"/>
    </row>
    <row r="6" spans="3:9" ht="20.25" hidden="1">
      <c r="C6"/>
      <c r="D6"/>
      <c r="E6"/>
      <c r="H6" s="63" t="s">
        <v>5</v>
      </c>
      <c r="I6" s="64"/>
    </row>
    <row r="7" spans="3:9" ht="20.25" hidden="1">
      <c r="C7"/>
      <c r="D7"/>
      <c r="E7"/>
      <c r="H7" s="64" t="s">
        <v>6</v>
      </c>
      <c r="I7" s="64"/>
    </row>
    <row r="8" spans="3:9" ht="20.25" hidden="1">
      <c r="C8"/>
      <c r="D8"/>
      <c r="E8"/>
      <c r="H8" s="65" t="s">
        <v>7</v>
      </c>
      <c r="I8" s="65"/>
    </row>
    <row r="9" spans="3:9" ht="59.25" customHeight="1">
      <c r="C9" s="70" t="s">
        <v>19</v>
      </c>
      <c r="D9" s="70"/>
      <c r="E9" s="70"/>
      <c r="F9" s="70"/>
      <c r="G9" s="70"/>
      <c r="H9" s="70"/>
      <c r="I9" s="9"/>
    </row>
    <row r="10" spans="3:9" ht="17.25" customHeight="1">
      <c r="C10"/>
      <c r="D10"/>
      <c r="E10"/>
      <c r="F10" s="71" t="s">
        <v>16</v>
      </c>
      <c r="G10" s="71"/>
      <c r="H10" s="71"/>
      <c r="I10" s="11"/>
    </row>
    <row r="11" spans="3:9" ht="15" customHeight="1">
      <c r="C11"/>
      <c r="D11"/>
      <c r="E11"/>
      <c r="F11" s="72" t="s">
        <v>111</v>
      </c>
      <c r="G11" s="72"/>
      <c r="H11" s="72"/>
      <c r="I11" s="11"/>
    </row>
    <row r="12" spans="3:9" ht="16.5" customHeight="1">
      <c r="C12"/>
      <c r="D12"/>
      <c r="E12"/>
      <c r="F12" s="72" t="s">
        <v>3</v>
      </c>
      <c r="G12" s="72"/>
      <c r="H12" s="72"/>
      <c r="I12" s="10"/>
    </row>
    <row r="13" spans="3:9" ht="15" customHeight="1">
      <c r="C13"/>
      <c r="D13"/>
      <c r="E13"/>
      <c r="F13" s="73" t="s">
        <v>112</v>
      </c>
      <c r="G13" s="73"/>
      <c r="H13" s="73"/>
      <c r="I13" s="11"/>
    </row>
    <row r="14" spans="3:9" ht="12.75" customHeight="1">
      <c r="C14"/>
      <c r="D14"/>
      <c r="E14"/>
      <c r="F14" s="72" t="s">
        <v>17</v>
      </c>
      <c r="G14" s="72"/>
      <c r="H14" s="72"/>
      <c r="I14" s="11"/>
    </row>
    <row r="15" spans="3:9" ht="13.5" customHeight="1">
      <c r="C15"/>
      <c r="D15"/>
      <c r="E15"/>
      <c r="F15" s="72" t="s">
        <v>18</v>
      </c>
      <c r="G15" s="72"/>
      <c r="H15" s="72"/>
      <c r="I15" s="12"/>
    </row>
    <row r="16" spans="3:9" ht="13.5" customHeight="1">
      <c r="C16"/>
      <c r="D16"/>
      <c r="E16"/>
      <c r="F16" s="11"/>
      <c r="G16" s="11" t="s">
        <v>141</v>
      </c>
      <c r="H16" s="11"/>
      <c r="I16" s="12"/>
    </row>
    <row r="17" spans="3:9" ht="13.5" customHeight="1">
      <c r="C17"/>
      <c r="D17"/>
      <c r="E17"/>
      <c r="F17" s="74" t="s">
        <v>138</v>
      </c>
      <c r="G17" s="74"/>
      <c r="H17" s="74"/>
      <c r="I17" s="12"/>
    </row>
    <row r="18" spans="3:9" ht="13.5" customHeight="1">
      <c r="C18"/>
      <c r="D18"/>
      <c r="E18"/>
      <c r="F18" s="10"/>
      <c r="G18" s="10"/>
      <c r="H18" s="10"/>
      <c r="I18" s="12"/>
    </row>
    <row r="19" spans="1:8" ht="41.25" customHeight="1">
      <c r="A19" s="68" t="s">
        <v>20</v>
      </c>
      <c r="B19" s="68"/>
      <c r="C19" s="68"/>
      <c r="D19" s="68"/>
      <c r="E19" s="68"/>
      <c r="F19" s="68"/>
      <c r="G19" s="68"/>
      <c r="H19" s="68"/>
    </row>
    <row r="20" spans="1:8" ht="41.25" customHeight="1" thickBot="1">
      <c r="A20" s="13"/>
      <c r="B20" s="69" t="s">
        <v>26</v>
      </c>
      <c r="C20" s="69"/>
      <c r="D20" s="69"/>
      <c r="E20" s="69"/>
      <c r="F20" s="69"/>
      <c r="G20" s="69"/>
      <c r="H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9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4500/12/332.9</f>
        <v>1.1264644037248424</v>
      </c>
      <c r="F22" s="22">
        <v>4500</v>
      </c>
      <c r="G22" s="23" t="s">
        <v>70</v>
      </c>
      <c r="H22" s="16" t="s">
        <v>11</v>
      </c>
      <c r="I22" s="4"/>
    </row>
    <row r="23" spans="1:10" ht="31.5">
      <c r="A23" s="24" t="s">
        <v>8</v>
      </c>
      <c r="B23" s="28" t="s">
        <v>69</v>
      </c>
      <c r="C23" s="6" t="s">
        <v>14</v>
      </c>
      <c r="D23" s="6">
        <v>30.2</v>
      </c>
      <c r="E23" s="55">
        <v>1.6</v>
      </c>
      <c r="F23" s="31">
        <f>E23*12*332.9</f>
        <v>6391.68</v>
      </c>
      <c r="G23" s="23" t="s">
        <v>110</v>
      </c>
      <c r="H23" s="6"/>
      <c r="J23" s="7"/>
    </row>
    <row r="24" spans="1:5" ht="12.75">
      <c r="A24"/>
      <c r="B24"/>
      <c r="C24"/>
      <c r="D24"/>
      <c r="E24"/>
    </row>
    <row r="25" spans="1:5" ht="11.25" customHeight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8" ht="12.75">
      <c r="A36"/>
      <c r="B36"/>
      <c r="C36"/>
      <c r="D36"/>
      <c r="E36"/>
      <c r="H36" s="8"/>
    </row>
    <row r="37" spans="1:5" ht="12.75">
      <c r="A37"/>
      <c r="B37"/>
      <c r="C37"/>
      <c r="D37"/>
      <c r="E37"/>
    </row>
  </sheetData>
  <sheetProtection/>
  <mergeCells count="18">
    <mergeCell ref="H5:I5"/>
    <mergeCell ref="H6:I6"/>
    <mergeCell ref="H7:I7"/>
    <mergeCell ref="H8:I8"/>
    <mergeCell ref="C9:H9"/>
    <mergeCell ref="F10:H10"/>
    <mergeCell ref="F11:H11"/>
    <mergeCell ref="F12:H12"/>
    <mergeCell ref="C1:H1"/>
    <mergeCell ref="H2:I2"/>
    <mergeCell ref="H3:I3"/>
    <mergeCell ref="H4:I4"/>
    <mergeCell ref="B20:H20"/>
    <mergeCell ref="F13:H13"/>
    <mergeCell ref="F17:H17"/>
    <mergeCell ref="A19:H19"/>
    <mergeCell ref="F14:H14"/>
    <mergeCell ref="F15:H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27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4500/12/332.9</f>
        <v>1.1264644037248424</v>
      </c>
      <c r="F22" s="22">
        <v>4500</v>
      </c>
      <c r="G22" s="23" t="s">
        <v>70</v>
      </c>
      <c r="H22" s="16" t="s">
        <v>11</v>
      </c>
    </row>
    <row r="23" spans="1:8" ht="63">
      <c r="A23" s="24" t="s">
        <v>8</v>
      </c>
      <c r="B23" s="28" t="s">
        <v>69</v>
      </c>
      <c r="C23" s="6" t="s">
        <v>14</v>
      </c>
      <c r="D23" s="6">
        <v>29.9</v>
      </c>
      <c r="E23" s="55">
        <v>1.6</v>
      </c>
      <c r="F23" s="31">
        <f>E23*12*332.5</f>
        <v>6384.000000000001</v>
      </c>
      <c r="G23" s="23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0.875" style="0" customWidth="1"/>
    <col min="6" max="6" width="41.375" style="0" customWidth="1"/>
    <col min="7" max="7" width="8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34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4500/12/278.3</f>
        <v>1.3474667624865253</v>
      </c>
      <c r="F22" s="56">
        <v>4500</v>
      </c>
      <c r="G22" s="57" t="s">
        <v>70</v>
      </c>
      <c r="H22" s="16" t="s">
        <v>11</v>
      </c>
    </row>
    <row r="23" spans="1:8" s="5" customFormat="1" ht="38.25">
      <c r="A23" s="24" t="s">
        <v>8</v>
      </c>
      <c r="B23" s="28" t="s">
        <v>69</v>
      </c>
      <c r="C23" s="6" t="s">
        <v>14</v>
      </c>
      <c r="D23" s="6">
        <v>199</v>
      </c>
      <c r="E23" s="55">
        <v>1.6</v>
      </c>
      <c r="F23" s="58">
        <f>E23*12*278.3</f>
        <v>5343.360000000001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D17:F17"/>
    <mergeCell ref="A19:F19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89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500/146.5/12</f>
        <v>0.2844141069397042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90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500/146.5/12</f>
        <v>0.2844141069397042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91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500/146.5/12</f>
        <v>0.2844141069397042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43.25390625" style="2" customWidth="1"/>
    <col min="3" max="3" width="10.875" style="2" customWidth="1"/>
    <col min="4" max="5" width="13.75390625" style="0" customWidth="1"/>
    <col min="6" max="6" width="36.125" style="0" customWidth="1"/>
    <col min="7" max="7" width="8.87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76" t="s">
        <v>20</v>
      </c>
      <c r="B19" s="76"/>
      <c r="C19" s="76"/>
      <c r="D19" s="76"/>
      <c r="E19" s="76"/>
      <c r="F19" s="76"/>
    </row>
    <row r="20" spans="1:6" ht="41.25" customHeight="1" thickBot="1">
      <c r="A20" s="13"/>
      <c r="B20" s="69" t="s">
        <v>63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63.75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500/106.8/12</f>
        <v>0.39013732833957554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D14:F14"/>
    <mergeCell ref="D15:F15"/>
    <mergeCell ref="B20:F20"/>
    <mergeCell ref="D13:F13"/>
    <mergeCell ref="D17:F17"/>
    <mergeCell ref="A19:F19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9.003906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6.5" thickBot="1">
      <c r="A20" s="13"/>
      <c r="B20" s="69" t="s">
        <v>127</v>
      </c>
      <c r="C20" s="69"/>
      <c r="D20" s="69"/>
      <c r="E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4500/12/338.5</f>
        <v>1.1078286558345642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28.5</v>
      </c>
      <c r="E23" s="55">
        <v>1.6</v>
      </c>
      <c r="F23" s="58">
        <f>E23*12*338.5</f>
        <v>6499.200000000001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1.75390625" style="0" customWidth="1"/>
    <col min="6" max="6" width="19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62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500/126.4/12</f>
        <v>0.32964135021097046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92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500/153.6/12</f>
        <v>0.2712673611111111</v>
      </c>
      <c r="F22" s="49">
        <v>500</v>
      </c>
      <c r="G22" s="50" t="s">
        <v>70</v>
      </c>
      <c r="H22" s="51" t="s">
        <v>11</v>
      </c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93</v>
      </c>
      <c r="C20" s="69"/>
      <c r="D20" s="69"/>
      <c r="E20" s="69"/>
      <c r="F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500/153.5/12</f>
        <v>0.2714440825190011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94</v>
      </c>
      <c r="C20" s="69"/>
      <c r="D20" s="69"/>
      <c r="E20" s="69"/>
      <c r="F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500/77.6/12</f>
        <v>0.5369415807560137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95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500/138/12</f>
        <v>0.30193236714975846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5.75">
      <c r="A20" s="13"/>
      <c r="B20" s="68" t="s">
        <v>128</v>
      </c>
      <c r="C20" s="68"/>
      <c r="D20" s="68"/>
      <c r="E20" s="68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114</v>
      </c>
      <c r="E22" s="19" t="s">
        <v>116</v>
      </c>
      <c r="F22" s="20" t="s">
        <v>115</v>
      </c>
      <c r="G22" s="30" t="s">
        <v>71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72</v>
      </c>
      <c r="E23" s="54">
        <f>4500*3/12/5314.9</f>
        <v>0.2116690812621122</v>
      </c>
      <c r="F23" s="56">
        <f>4500*3</f>
        <v>13500</v>
      </c>
      <c r="G23" s="57" t="s">
        <v>70</v>
      </c>
      <c r="H23" s="16" t="s">
        <v>11</v>
      </c>
    </row>
    <row r="24" spans="1:8" ht="31.5">
      <c r="A24" s="24" t="s">
        <v>8</v>
      </c>
      <c r="B24" s="28" t="s">
        <v>69</v>
      </c>
      <c r="C24" s="6" t="s">
        <v>14</v>
      </c>
      <c r="D24" s="6">
        <v>303.6</v>
      </c>
      <c r="E24" s="55">
        <v>1.6</v>
      </c>
      <c r="F24" s="58">
        <f>E24*12*5314.9</f>
        <v>102046.08</v>
      </c>
      <c r="G24" s="57" t="s">
        <v>110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5.75">
      <c r="A20" s="13"/>
      <c r="B20" s="68" t="s">
        <v>129</v>
      </c>
      <c r="C20" s="68"/>
      <c r="D20" s="68"/>
      <c r="E20" s="68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114</v>
      </c>
      <c r="E22" s="19" t="s">
        <v>116</v>
      </c>
      <c r="F22" s="20" t="s">
        <v>115</v>
      </c>
      <c r="G22" s="30" t="s">
        <v>71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4500*1/12/1311.7</f>
        <v>0.2858885415872532</v>
      </c>
      <c r="F23" s="56">
        <f>4500*1</f>
        <v>4500</v>
      </c>
      <c r="G23" s="57" t="s">
        <v>70</v>
      </c>
      <c r="H23" s="16" t="s">
        <v>11</v>
      </c>
    </row>
    <row r="24" spans="1:8" ht="31.5">
      <c r="A24" s="24" t="s">
        <v>8</v>
      </c>
      <c r="B24" s="28" t="s">
        <v>69</v>
      </c>
      <c r="C24" s="6" t="s">
        <v>14</v>
      </c>
      <c r="D24" s="6">
        <v>98.5</v>
      </c>
      <c r="E24" s="55">
        <v>1.6</v>
      </c>
      <c r="F24" s="58">
        <f>E24*12*1311.7</f>
        <v>25184.640000000003</v>
      </c>
      <c r="G24" s="57" t="s">
        <v>110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C1:E1"/>
    <mergeCell ref="C9:E9"/>
    <mergeCell ref="D10:F10"/>
    <mergeCell ref="D11:F11"/>
    <mergeCell ref="D12:F12"/>
    <mergeCell ref="B20:E20"/>
    <mergeCell ref="A19:E19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5.75">
      <c r="A20" s="13"/>
      <c r="B20" s="68" t="s">
        <v>130</v>
      </c>
      <c r="C20" s="68"/>
      <c r="D20" s="68"/>
      <c r="E20" s="68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114</v>
      </c>
      <c r="E22" s="19" t="s">
        <v>116</v>
      </c>
      <c r="F22" s="20" t="s">
        <v>115</v>
      </c>
      <c r="G22" s="30" t="s">
        <v>71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8</v>
      </c>
      <c r="E23" s="54">
        <f>4500*2/12/1498.7</f>
        <v>0.5004337092146527</v>
      </c>
      <c r="F23" s="56">
        <f>4500*2</f>
        <v>9000</v>
      </c>
      <c r="G23" s="57" t="s">
        <v>70</v>
      </c>
      <c r="H23" s="16" t="s">
        <v>11</v>
      </c>
    </row>
    <row r="24" spans="1:8" ht="31.5">
      <c r="A24" s="24" t="s">
        <v>8</v>
      </c>
      <c r="B24" s="28" t="s">
        <v>69</v>
      </c>
      <c r="C24" s="6" t="s">
        <v>14</v>
      </c>
      <c r="D24" s="6">
        <v>35.1</v>
      </c>
      <c r="E24" s="55">
        <v>1.6</v>
      </c>
      <c r="F24" s="58">
        <f>E24*12*1498.7</f>
        <v>28775.040000000005</v>
      </c>
      <c r="G24" s="57" t="s">
        <v>110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00390625" style="0" customWidth="1"/>
    <col min="6" max="6" width="20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65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500/103.4/12</f>
        <v>0.4029658284977434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117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4500/12/896.8</f>
        <v>0.4181534344335415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124.3</v>
      </c>
      <c r="E23" s="55">
        <v>1.6</v>
      </c>
      <c r="F23" s="58">
        <f>E23*12*896.8</f>
        <v>17218.56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5.75">
      <c r="A20" s="13"/>
      <c r="B20" s="68" t="s">
        <v>131</v>
      </c>
      <c r="C20" s="68"/>
      <c r="D20" s="68"/>
      <c r="E20" s="68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114</v>
      </c>
      <c r="E22" s="19" t="s">
        <v>116</v>
      </c>
      <c r="F22" s="20" t="s">
        <v>115</v>
      </c>
      <c r="G22" s="30" t="s">
        <v>71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4500*1/12/243.7</f>
        <v>1.538777185063603</v>
      </c>
      <c r="F23" s="56">
        <f>4500*1</f>
        <v>4500</v>
      </c>
      <c r="G23" s="57" t="s">
        <v>70</v>
      </c>
      <c r="H23" s="16" t="s">
        <v>11</v>
      </c>
    </row>
    <row r="24" spans="1:8" ht="31.5">
      <c r="A24" s="24" t="s">
        <v>8</v>
      </c>
      <c r="B24" s="28" t="s">
        <v>69</v>
      </c>
      <c r="C24" s="6" t="s">
        <v>14</v>
      </c>
      <c r="D24" s="6">
        <v>48.5</v>
      </c>
      <c r="E24" s="55">
        <v>1.6</v>
      </c>
      <c r="F24" s="58">
        <f>E24*12*243.7</f>
        <v>4679.040000000001</v>
      </c>
      <c r="G24" s="57" t="s">
        <v>110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96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500/85/12</f>
        <v>0.4901960784313726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97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500/85/12</f>
        <v>0.4901960784313726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98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500/85/12</f>
        <v>0.4901960784313726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99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500/112.3/12</f>
        <v>0.3710299792223212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100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500/62.3/12</f>
        <v>0.6688068485821295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101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500/61.2/12</f>
        <v>0.6808278867102396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28.875" style="0" customWidth="1"/>
    <col min="6" max="6" width="17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35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500/68.1/12</f>
        <v>0.6118453255017132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25" sqref="E25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0.375" style="0" customWidth="1"/>
    <col min="6" max="6" width="19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37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500/98.9/12</f>
        <v>0.4213009774182676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25390625" style="0" customWidth="1"/>
    <col min="6" max="6" width="18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38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500/114/12</f>
        <v>0.3654970760233918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118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4500/12/895.7</f>
        <v>0.41866696438539686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129.2</v>
      </c>
      <c r="E23" s="55">
        <v>1.6</v>
      </c>
      <c r="F23" s="58">
        <f>E23*12*895.7</f>
        <v>17197.440000000002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2.875" style="0" customWidth="1"/>
    <col min="6" max="6" width="16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39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500/68.5/12</f>
        <v>0.6082725060827251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41.375" style="0" customWidth="1"/>
    <col min="6" max="6" width="7.00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73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500/67.4/12</f>
        <v>0.6181998021760632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1.625" style="0" customWidth="1"/>
    <col min="7" max="7" width="11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40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4500*1/12/353.5</f>
        <v>1.0608203677510608</v>
      </c>
      <c r="F22" s="56">
        <f>4500*1</f>
        <v>4500</v>
      </c>
      <c r="G22" s="57" t="s">
        <v>70</v>
      </c>
      <c r="H22" s="16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D14:F14"/>
    <mergeCell ref="D15:F15"/>
    <mergeCell ref="B20:F20"/>
    <mergeCell ref="D13:F13"/>
    <mergeCell ref="D17:F17"/>
    <mergeCell ref="A19:F19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44</v>
      </c>
      <c r="C20" s="69"/>
      <c r="D20" s="69"/>
      <c r="E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500/67.4/12</f>
        <v>0.6181998021760632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45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500/111.8/12</f>
        <v>0.3726893261776983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1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46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500/97.2/12</f>
        <v>0.4286694101508916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47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500/118.8/12</f>
        <v>0.350729517396184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7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48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500/121.8/12</f>
        <v>0.34209085933223865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5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49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500/118.5/12</f>
        <v>0.35161744022503516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50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500/115.5/12</f>
        <v>0.36075036075036077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119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4500/12/909.6</f>
        <v>0.41226912928759896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130.9</v>
      </c>
      <c r="E23" s="55">
        <v>1.6</v>
      </c>
      <c r="F23" s="58">
        <f>E23*12*909.6</f>
        <v>17464.320000000003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51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500/105.8/12</f>
        <v>0.39382482671707625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52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500/104.8/12</f>
        <v>0.39758269720101785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53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500/143.1/12</f>
        <v>0.2911716748194736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8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54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500/151.1/12</f>
        <v>0.27575557026251935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41.375" style="0" customWidth="1"/>
    <col min="6" max="6" width="16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74</v>
      </c>
      <c r="C20" s="69"/>
      <c r="D20" s="69"/>
      <c r="E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500/140.4/12</f>
        <v>0.29677113010446343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3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55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500/143.7/12</f>
        <v>0.2899559266991418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0.00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56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500/134.9/12</f>
        <v>0.30887076847047196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102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9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500/116.6/12</f>
        <v>0.3573470554602631</v>
      </c>
      <c r="F22" s="49">
        <v>500</v>
      </c>
      <c r="G22" s="50" t="s">
        <v>70</v>
      </c>
      <c r="H22" s="51" t="s">
        <v>11</v>
      </c>
      <c r="I22"/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C1:E1"/>
    <mergeCell ref="E2:F2"/>
    <mergeCell ref="E3:F3"/>
    <mergeCell ref="E4:F4"/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103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500/105.8/12</f>
        <v>0.39382482671707625</v>
      </c>
      <c r="F22" s="49">
        <v>500</v>
      </c>
      <c r="G22" s="50" t="s">
        <v>70</v>
      </c>
      <c r="H22" s="51" t="s">
        <v>11</v>
      </c>
    </row>
    <row r="23" spans="1:6" ht="15.75">
      <c r="A23" s="39"/>
      <c r="B23" s="40"/>
      <c r="C23" s="41"/>
      <c r="D23" s="42"/>
      <c r="E23" s="42"/>
      <c r="F23" s="4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64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500/102.7/12</f>
        <v>0.4057124310288867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H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120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4500/12/554.4</f>
        <v>0.6764069264069265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126.6</v>
      </c>
      <c r="E23" s="55">
        <v>1.6</v>
      </c>
      <c r="F23" s="58">
        <f>E23*12*554.4</f>
        <v>10644.480000000001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104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500/123.6/12</f>
        <v>0.33710895361380805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0" t="s">
        <v>19</v>
      </c>
      <c r="D9" s="70"/>
      <c r="E9" s="70"/>
      <c r="F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6" ht="13.5" customHeight="1">
      <c r="C18"/>
      <c r="D18" s="10"/>
      <c r="E18" s="10"/>
      <c r="F18" s="10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105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500/148.3/12</f>
        <v>0.2809620139357159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C9:F9"/>
    <mergeCell ref="D10:F10"/>
    <mergeCell ref="D11:F11"/>
    <mergeCell ref="D12:F12"/>
    <mergeCell ref="D13:F13"/>
    <mergeCell ref="D14:F14"/>
    <mergeCell ref="D15:F15"/>
    <mergeCell ref="D17:H17"/>
    <mergeCell ref="C1:E1"/>
    <mergeCell ref="E2:F2"/>
    <mergeCell ref="E3:F3"/>
    <mergeCell ref="E4:F4"/>
    <mergeCell ref="E5:F5"/>
    <mergeCell ref="E6:F6"/>
    <mergeCell ref="E7:F7"/>
    <mergeCell ref="E8:F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9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68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500/136/12</f>
        <v>0.3063725490196078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2.75390625" style="0" customWidth="1"/>
    <col min="6" max="6" width="19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41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45">
        <v>1</v>
      </c>
      <c r="B22" s="46" t="s">
        <v>36</v>
      </c>
      <c r="C22" s="47" t="s">
        <v>13</v>
      </c>
      <c r="D22" s="47">
        <v>1</v>
      </c>
      <c r="E22" s="48">
        <f>500/135.5/12</f>
        <v>0.3075030750307503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3.125" style="0" customWidth="1"/>
    <col min="6" max="6" width="17.00390625" style="0" customWidth="1"/>
    <col min="8" max="8" width="13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75</v>
      </c>
      <c r="C20" s="69"/>
      <c r="D20" s="69"/>
      <c r="E20" s="69"/>
    </row>
    <row r="21" spans="1:8" s="3" customFormat="1" ht="51.7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500/66.6/12</f>
        <v>0.6256256256256257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3.875" style="0" customWidth="1"/>
    <col min="6" max="6" width="14.00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76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48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500/98.8/12</f>
        <v>0.4217273954116059</v>
      </c>
      <c r="F22" s="49">
        <v>500</v>
      </c>
      <c r="G22" s="5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5.75">
      <c r="A20" s="13"/>
      <c r="B20" s="68" t="s">
        <v>132</v>
      </c>
      <c r="C20" s="68"/>
      <c r="D20" s="68"/>
      <c r="E20" s="68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114</v>
      </c>
      <c r="E22" s="19" t="s">
        <v>116</v>
      </c>
      <c r="F22" s="20" t="s">
        <v>115</v>
      </c>
      <c r="G22" s="30" t="s">
        <v>71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4500*1/12/1645.7</f>
        <v>0.22786656134167832</v>
      </c>
      <c r="F23" s="56">
        <f>4500*1</f>
        <v>4500</v>
      </c>
      <c r="G23" s="57" t="s">
        <v>70</v>
      </c>
      <c r="H23" s="16" t="s">
        <v>11</v>
      </c>
    </row>
    <row r="24" spans="1:8" ht="31.5">
      <c r="A24" s="24" t="s">
        <v>8</v>
      </c>
      <c r="B24" s="28" t="s">
        <v>69</v>
      </c>
      <c r="C24" s="6" t="s">
        <v>14</v>
      </c>
      <c r="D24" s="6">
        <v>153.1</v>
      </c>
      <c r="E24" s="55">
        <v>1.6</v>
      </c>
      <c r="F24" s="58">
        <f>E24*12*1645.7</f>
        <v>31597.440000000006</v>
      </c>
      <c r="G24" s="57" t="s">
        <v>110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D12:F12"/>
    <mergeCell ref="B20:E20"/>
    <mergeCell ref="A19:E19"/>
    <mergeCell ref="D13:F13"/>
    <mergeCell ref="D14:F14"/>
    <mergeCell ref="D15:F15"/>
    <mergeCell ref="D17:H17"/>
    <mergeCell ref="C1:E1"/>
    <mergeCell ref="C9:E9"/>
    <mergeCell ref="D10:F10"/>
    <mergeCell ref="D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0.125" style="0" bestFit="1" customWidth="1"/>
    <col min="8" max="8" width="10.25390625" style="0" bestFit="1" customWidth="1"/>
  </cols>
  <sheetData>
    <row r="1" spans="3:5" ht="69.75" customHeight="1" hidden="1">
      <c r="C1" s="66" t="s">
        <v>0</v>
      </c>
      <c r="D1" s="66"/>
      <c r="E1" s="66"/>
    </row>
    <row r="2" spans="3:5" ht="20.25" customHeight="1" hidden="1">
      <c r="C2"/>
      <c r="E2" s="37" t="s">
        <v>1</v>
      </c>
    </row>
    <row r="3" spans="3:5" ht="20.25" customHeight="1" hidden="1">
      <c r="C3"/>
      <c r="E3" s="33" t="s">
        <v>2</v>
      </c>
    </row>
    <row r="4" spans="3:5" ht="20.25" customHeight="1" hidden="1">
      <c r="C4"/>
      <c r="E4" s="33" t="s">
        <v>3</v>
      </c>
    </row>
    <row r="5" spans="3:5" ht="20.25" customHeight="1" hidden="1">
      <c r="C5"/>
      <c r="E5" s="33" t="s">
        <v>4</v>
      </c>
    </row>
    <row r="6" spans="3:5" ht="20.25" customHeight="1" hidden="1">
      <c r="C6"/>
      <c r="E6" s="34" t="s">
        <v>5</v>
      </c>
    </row>
    <row r="7" spans="3:5" ht="20.25" customHeight="1" hidden="1">
      <c r="C7"/>
      <c r="E7" s="35" t="s">
        <v>6</v>
      </c>
    </row>
    <row r="8" spans="3:5" ht="20.25" customHeight="1" hidden="1">
      <c r="C8"/>
      <c r="E8" s="36" t="s">
        <v>7</v>
      </c>
    </row>
    <row r="9" spans="3:5" ht="59.25" customHeight="1">
      <c r="C9" s="70" t="s">
        <v>19</v>
      </c>
      <c r="D9" s="70"/>
      <c r="E9" s="70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5" ht="13.5" customHeight="1">
      <c r="C18"/>
      <c r="D18" s="10"/>
      <c r="E18" s="10"/>
    </row>
    <row r="19" spans="1:5" ht="41.25" customHeight="1">
      <c r="A19" s="68" t="s">
        <v>20</v>
      </c>
      <c r="B19" s="68"/>
      <c r="C19" s="68"/>
      <c r="D19" s="68"/>
      <c r="E19" s="68"/>
    </row>
    <row r="20" spans="1:5" ht="15.75">
      <c r="A20" s="13"/>
      <c r="B20" s="68" t="s">
        <v>133</v>
      </c>
      <c r="C20" s="68"/>
      <c r="D20" s="68"/>
      <c r="E20" s="68"/>
    </row>
    <row r="21" spans="1:5" ht="16.5" thickBot="1">
      <c r="A21" s="13"/>
      <c r="B21" s="53"/>
      <c r="C21" s="53"/>
      <c r="D21" s="53"/>
      <c r="E21" s="53"/>
    </row>
    <row r="22" spans="1:8" s="3" customFormat="1" ht="54.75" customHeight="1" thickBot="1">
      <c r="A22" s="17"/>
      <c r="B22" s="18" t="s">
        <v>9</v>
      </c>
      <c r="C22" s="19" t="s">
        <v>12</v>
      </c>
      <c r="D22" s="19" t="s">
        <v>114</v>
      </c>
      <c r="E22" s="19" t="s">
        <v>116</v>
      </c>
      <c r="F22" s="20" t="s">
        <v>115</v>
      </c>
      <c r="G22" s="30" t="s">
        <v>71</v>
      </c>
      <c r="H22" s="21" t="s">
        <v>10</v>
      </c>
    </row>
    <row r="23" spans="1:8" ht="47.25">
      <c r="A23" s="24" t="s">
        <v>15</v>
      </c>
      <c r="B23" s="25" t="s">
        <v>22</v>
      </c>
      <c r="C23" s="16" t="s">
        <v>13</v>
      </c>
      <c r="D23" s="16" t="s">
        <v>15</v>
      </c>
      <c r="E23" s="54">
        <f>4500*1/12/1496.3</f>
        <v>0.25061819153912984</v>
      </c>
      <c r="F23" s="56">
        <f>4500*1</f>
        <v>4500</v>
      </c>
      <c r="G23" s="57" t="s">
        <v>70</v>
      </c>
      <c r="H23" s="16" t="s">
        <v>11</v>
      </c>
    </row>
    <row r="24" spans="1:8" ht="31.5">
      <c r="A24" s="24" t="s">
        <v>8</v>
      </c>
      <c r="B24" s="28" t="s">
        <v>69</v>
      </c>
      <c r="C24" s="6" t="s">
        <v>14</v>
      </c>
      <c r="D24" s="6">
        <v>137.8</v>
      </c>
      <c r="E24" s="55">
        <v>1.6</v>
      </c>
      <c r="F24" s="58">
        <f>E24*12*1496.3</f>
        <v>28728.960000000003</v>
      </c>
      <c r="G24" s="57" t="s">
        <v>110</v>
      </c>
      <c r="H24" s="6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1">
    <mergeCell ref="C1:E1"/>
    <mergeCell ref="C9:E9"/>
    <mergeCell ref="D10:F10"/>
    <mergeCell ref="D11:F11"/>
    <mergeCell ref="D12:F12"/>
    <mergeCell ref="B20:E20"/>
    <mergeCell ref="A19:E19"/>
    <mergeCell ref="D13:F13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1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61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ht="45.75" customHeight="1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500/97.3/12</f>
        <v>0.42822884549503254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22" sqref="E22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6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142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500/105.2/12</f>
        <v>0.3960709759188847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C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121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8</v>
      </c>
      <c r="E22" s="54">
        <f>4500*2/12/3064.9</f>
        <v>0.2447061894352181</v>
      </c>
      <c r="F22" s="56">
        <f>4500*2</f>
        <v>9000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326.6</v>
      </c>
      <c r="E23" s="55">
        <v>1.6</v>
      </c>
      <c r="F23" s="58">
        <f>E23*12*3064.9</f>
        <v>58846.08000000001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9">
      <selection activeCell="E22" sqref="E22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6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143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500/146.7/12</f>
        <v>0.28402635764598955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21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4500*1/12/597.3</f>
        <v>0.6278252134605726</v>
      </c>
      <c r="F22" s="56">
        <f>4500*1</f>
        <v>4500</v>
      </c>
      <c r="G22" s="57" t="s">
        <v>70</v>
      </c>
      <c r="H22" s="16" t="s">
        <v>11</v>
      </c>
    </row>
    <row r="23" spans="1:8" s="5" customFormat="1" ht="31.5">
      <c r="A23" s="24" t="s">
        <v>8</v>
      </c>
      <c r="B23" s="28" t="s">
        <v>69</v>
      </c>
      <c r="C23" s="6" t="s">
        <v>14</v>
      </c>
      <c r="D23" s="6">
        <v>61.9</v>
      </c>
      <c r="E23" s="55">
        <v>1.6</v>
      </c>
      <c r="F23" s="58">
        <f>E23*12*597.3</f>
        <v>11468.160000000002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D14:F14"/>
    <mergeCell ref="D15:F15"/>
    <mergeCell ref="B20:F20"/>
    <mergeCell ref="D13:F13"/>
    <mergeCell ref="D17:F17"/>
    <mergeCell ref="A19:F19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24.1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42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500/124/12</f>
        <v>0.33602150537634407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6.3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43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500/122.5/12</f>
        <v>0.3401360544217687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3:F13"/>
    <mergeCell ref="D14:F14"/>
    <mergeCell ref="D15:F15"/>
    <mergeCell ref="D17:F17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8.375" style="0" bestFit="1" customWidth="1"/>
    <col min="6" max="6" width="15.00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57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500/80.1/12</f>
        <v>0.5201831044527674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6.25390625" style="0" customWidth="1"/>
    <col min="6" max="6" width="17.00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58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500/140/12</f>
        <v>0.2976190476190476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2.25390625" style="0" customWidth="1"/>
    <col min="6" max="6" width="17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59</v>
      </c>
      <c r="C20" s="69"/>
      <c r="D20" s="69"/>
      <c r="E20" s="69"/>
    </row>
    <row r="21" spans="1:8" s="3" customFormat="1" ht="54.75" customHeight="1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500/122.5/12</f>
        <v>0.3401360544217687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B20:E20"/>
    <mergeCell ref="A19:E19"/>
    <mergeCell ref="D17:F17"/>
    <mergeCell ref="D13:F13"/>
    <mergeCell ref="D14:F14"/>
    <mergeCell ref="D15:F15"/>
    <mergeCell ref="E5:F5"/>
    <mergeCell ref="E6:F6"/>
    <mergeCell ref="E7:F7"/>
    <mergeCell ref="E8:F8"/>
    <mergeCell ref="C1:E1"/>
    <mergeCell ref="E2:F2"/>
    <mergeCell ref="E3:F3"/>
    <mergeCell ref="E4:F4"/>
    <mergeCell ref="D10:F10"/>
    <mergeCell ref="D11:F11"/>
    <mergeCell ref="D12:F12"/>
    <mergeCell ref="C9:F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25390625" style="0" customWidth="1"/>
    <col min="6" max="6" width="16.2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60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500/85.5/12</f>
        <v>0.4873294346978558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E5:F5"/>
    <mergeCell ref="E6:F6"/>
    <mergeCell ref="E7:F7"/>
    <mergeCell ref="E8:F8"/>
    <mergeCell ref="D10:F10"/>
    <mergeCell ref="D11:F11"/>
    <mergeCell ref="D12:F12"/>
    <mergeCell ref="C9:F9"/>
    <mergeCell ref="C1:E1"/>
    <mergeCell ref="E2:F2"/>
    <mergeCell ref="E3:F3"/>
    <mergeCell ref="E4:F4"/>
    <mergeCell ref="B20:E20"/>
    <mergeCell ref="A19:E19"/>
    <mergeCell ref="D13:F13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134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4500*1/12/655.7</f>
        <v>0.5719078847033704</v>
      </c>
      <c r="F22" s="56">
        <f>4500*1</f>
        <v>4500</v>
      </c>
      <c r="G22" s="57" t="s">
        <v>70</v>
      </c>
      <c r="H22" s="16" t="s">
        <v>11</v>
      </c>
    </row>
    <row r="23" spans="1:8" s="5" customFormat="1" ht="31.5">
      <c r="A23" s="24" t="s">
        <v>8</v>
      </c>
      <c r="B23" s="28" t="s">
        <v>69</v>
      </c>
      <c r="C23" s="6" t="s">
        <v>14</v>
      </c>
      <c r="D23" s="6">
        <v>69.5</v>
      </c>
      <c r="E23" s="55">
        <v>1.6</v>
      </c>
      <c r="F23" s="58">
        <f>E23*12*655.7</f>
        <v>12589.440000000002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D17:F17"/>
    <mergeCell ref="A19:F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135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4500*1/12/386.6</f>
        <v>0.9699948266942576</v>
      </c>
      <c r="F22" s="56">
        <f>4500*1</f>
        <v>4500</v>
      </c>
      <c r="G22" s="57" t="s">
        <v>70</v>
      </c>
      <c r="H22" s="16" t="s">
        <v>11</v>
      </c>
    </row>
    <row r="23" spans="1:8" s="5" customFormat="1" ht="31.5">
      <c r="A23" s="24" t="s">
        <v>8</v>
      </c>
      <c r="B23" s="28" t="s">
        <v>69</v>
      </c>
      <c r="C23" s="6" t="s">
        <v>14</v>
      </c>
      <c r="D23" s="6">
        <v>36.4</v>
      </c>
      <c r="E23" s="55">
        <v>1.6</v>
      </c>
      <c r="F23" s="58">
        <f>E23*12*386.6</f>
        <v>7422.720000000001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D14:F14"/>
    <mergeCell ref="D15:F15"/>
    <mergeCell ref="B20:F20"/>
    <mergeCell ref="D13:F13"/>
    <mergeCell ref="D17:F17"/>
    <mergeCell ref="A19:F19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9.875" style="0" customWidth="1"/>
    <col min="6" max="6" width="12.7539062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6" ht="59.25" customHeight="1">
      <c r="C9" s="75" t="s">
        <v>19</v>
      </c>
      <c r="D9" s="75"/>
      <c r="E9" s="75"/>
      <c r="F9" s="75"/>
    </row>
    <row r="10" spans="3:6" ht="17.25" customHeight="1">
      <c r="C10"/>
      <c r="D10" s="71" t="s">
        <v>16</v>
      </c>
      <c r="E10" s="71"/>
      <c r="F10" s="71"/>
    </row>
    <row r="11" spans="3:6" ht="15" customHeight="1">
      <c r="C11"/>
      <c r="D11" s="72" t="s">
        <v>111</v>
      </c>
      <c r="E11" s="72"/>
      <c r="F11" s="72"/>
    </row>
    <row r="12" spans="3:6" ht="16.5" customHeight="1">
      <c r="C12"/>
      <c r="D12" s="72" t="s">
        <v>3</v>
      </c>
      <c r="E12" s="72"/>
      <c r="F12" s="72"/>
    </row>
    <row r="13" spans="3:6" ht="15" customHeight="1">
      <c r="C13"/>
      <c r="D13" s="73" t="s">
        <v>112</v>
      </c>
      <c r="E13" s="73"/>
      <c r="F13" s="73"/>
    </row>
    <row r="14" spans="3:6" ht="12.75" customHeight="1">
      <c r="C14"/>
      <c r="D14" s="72" t="s">
        <v>17</v>
      </c>
      <c r="E14" s="72"/>
      <c r="F14" s="72"/>
    </row>
    <row r="15" spans="3:6" ht="13.5" customHeight="1">
      <c r="C15"/>
      <c r="D15" s="72" t="s">
        <v>18</v>
      </c>
      <c r="E15" s="72"/>
      <c r="F15" s="72"/>
    </row>
    <row r="16" spans="3:6" ht="13.5" customHeight="1">
      <c r="C16"/>
      <c r="D16" s="11"/>
      <c r="E16" s="11" t="s">
        <v>141</v>
      </c>
      <c r="F16" s="11"/>
    </row>
    <row r="17" spans="3:6" ht="13.5" customHeight="1">
      <c r="C17"/>
      <c r="D17" s="74" t="s">
        <v>138</v>
      </c>
      <c r="E17" s="74"/>
      <c r="F17" s="74"/>
    </row>
    <row r="18" spans="3:6" ht="13.5" customHeight="1">
      <c r="C18"/>
      <c r="D18" s="10"/>
      <c r="E18" s="10"/>
      <c r="F18" s="12"/>
    </row>
    <row r="19" spans="1:5" ht="41.25" customHeight="1">
      <c r="A19" s="68" t="s">
        <v>20</v>
      </c>
      <c r="B19" s="68"/>
      <c r="C19" s="68"/>
      <c r="D19" s="68"/>
      <c r="E19" s="68"/>
    </row>
    <row r="20" spans="1:5" ht="41.25" customHeight="1" thickBot="1">
      <c r="A20" s="13"/>
      <c r="B20" s="69" t="s">
        <v>122</v>
      </c>
      <c r="C20" s="69"/>
      <c r="D20" s="69"/>
      <c r="E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4500/12/333.1</f>
        <v>1.1257880516361451</v>
      </c>
      <c r="F22" s="56">
        <v>4500</v>
      </c>
      <c r="G22" s="57" t="s">
        <v>70</v>
      </c>
      <c r="H22" s="16" t="s">
        <v>11</v>
      </c>
    </row>
    <row r="23" spans="1:8" ht="31.5">
      <c r="A23" s="24" t="s">
        <v>8</v>
      </c>
      <c r="B23" s="28" t="s">
        <v>69</v>
      </c>
      <c r="C23" s="6" t="s">
        <v>14</v>
      </c>
      <c r="D23" s="6">
        <v>29.26</v>
      </c>
      <c r="E23" s="55">
        <v>1.6</v>
      </c>
      <c r="F23" s="58">
        <f>E23*12*333.1</f>
        <v>6395.520000000001</v>
      </c>
      <c r="G23" s="57" t="s">
        <v>110</v>
      </c>
      <c r="H23" s="6"/>
    </row>
    <row r="24" spans="1:3" ht="11.25" customHeight="1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5" ht="12.75">
      <c r="A35"/>
      <c r="B35"/>
      <c r="C35"/>
      <c r="E35" s="8"/>
    </row>
    <row r="36" spans="1:3" ht="12.75">
      <c r="A36"/>
      <c r="B36"/>
      <c r="C36"/>
    </row>
  </sheetData>
  <sheetProtection/>
  <mergeCells count="18">
    <mergeCell ref="D10:F10"/>
    <mergeCell ref="D11:F11"/>
    <mergeCell ref="D12:F12"/>
    <mergeCell ref="C9:F9"/>
    <mergeCell ref="C1:E1"/>
    <mergeCell ref="E2:F2"/>
    <mergeCell ref="E3:F3"/>
    <mergeCell ref="E4:F4"/>
    <mergeCell ref="E5:F5"/>
    <mergeCell ref="E6:F6"/>
    <mergeCell ref="E7:F7"/>
    <mergeCell ref="E8:F8"/>
    <mergeCell ref="B20:E20"/>
    <mergeCell ref="A19:E19"/>
    <mergeCell ref="D17:F17"/>
    <mergeCell ref="D13:F13"/>
    <mergeCell ref="D14:F14"/>
    <mergeCell ref="D15:F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30.25390625" style="0" customWidth="1"/>
    <col min="7" max="7" width="12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7" ht="13.5" customHeight="1">
      <c r="C17"/>
      <c r="D17" s="74" t="s">
        <v>138</v>
      </c>
      <c r="E17" s="74"/>
      <c r="F17" s="74"/>
      <c r="G17" s="1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136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8</v>
      </c>
      <c r="E22" s="54">
        <f>4500*2/12/3336.6</f>
        <v>0.22477971587843915</v>
      </c>
      <c r="F22" s="56">
        <f>4500*2</f>
        <v>9000</v>
      </c>
      <c r="G22" s="57" t="s">
        <v>70</v>
      </c>
      <c r="H22" s="16" t="s">
        <v>11</v>
      </c>
    </row>
    <row r="23" spans="1:8" s="5" customFormat="1" ht="31.5">
      <c r="A23" s="24" t="s">
        <v>8</v>
      </c>
      <c r="B23" s="28" t="s">
        <v>69</v>
      </c>
      <c r="C23" s="6" t="s">
        <v>14</v>
      </c>
      <c r="D23" s="6">
        <v>318.4</v>
      </c>
      <c r="E23" s="55">
        <v>1.6</v>
      </c>
      <c r="F23" s="58">
        <f>E23*12*3336.6</f>
        <v>64062.72000000001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5" ht="11.25" customHeight="1">
      <c r="A27"/>
      <c r="B27"/>
      <c r="C27"/>
      <c r="D27" s="29"/>
      <c r="E27" s="29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D17:F17"/>
    <mergeCell ref="A19:F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35.625" style="0" customWidth="1"/>
    <col min="6" max="6" width="12.875" style="0" customWidth="1"/>
  </cols>
  <sheetData>
    <row r="1" spans="3:5" ht="69.75" customHeight="1" hidden="1">
      <c r="C1" s="66" t="s">
        <v>0</v>
      </c>
      <c r="D1" s="66"/>
      <c r="E1" s="66"/>
    </row>
    <row r="2" spans="3:6" ht="20.25" hidden="1">
      <c r="C2"/>
      <c r="E2" s="67" t="s">
        <v>1</v>
      </c>
      <c r="F2" s="67"/>
    </row>
    <row r="3" spans="3:6" ht="20.25" hidden="1">
      <c r="C3"/>
      <c r="E3" s="62" t="s">
        <v>2</v>
      </c>
      <c r="F3" s="62"/>
    </row>
    <row r="4" spans="3:6" ht="20.25" hidden="1">
      <c r="C4"/>
      <c r="E4" s="62" t="s">
        <v>3</v>
      </c>
      <c r="F4" s="62"/>
    </row>
    <row r="5" spans="3:6" ht="20.25" hidden="1">
      <c r="C5"/>
      <c r="E5" s="62" t="s">
        <v>4</v>
      </c>
      <c r="F5" s="62"/>
    </row>
    <row r="6" spans="3:6" ht="20.25" hidden="1">
      <c r="C6"/>
      <c r="E6" s="63" t="s">
        <v>5</v>
      </c>
      <c r="F6" s="64"/>
    </row>
    <row r="7" spans="3:6" ht="20.25" hidden="1">
      <c r="C7"/>
      <c r="E7" s="64" t="s">
        <v>6</v>
      </c>
      <c r="F7" s="64"/>
    </row>
    <row r="8" spans="3:6" ht="20.25" hidden="1">
      <c r="C8"/>
      <c r="E8" s="65" t="s">
        <v>7</v>
      </c>
      <c r="F8" s="65"/>
    </row>
    <row r="9" spans="3:7" ht="59.25" customHeight="1">
      <c r="C9" s="70" t="s">
        <v>19</v>
      </c>
      <c r="D9" s="70"/>
      <c r="E9" s="70"/>
      <c r="F9" s="70"/>
      <c r="G9" s="9"/>
    </row>
    <row r="10" spans="4:7" ht="17.25" customHeight="1">
      <c r="D10" s="71" t="s">
        <v>16</v>
      </c>
      <c r="E10" s="71"/>
      <c r="F10" s="71"/>
      <c r="G10" s="11"/>
    </row>
    <row r="11" spans="4:7" ht="15" customHeight="1">
      <c r="D11" s="72" t="s">
        <v>111</v>
      </c>
      <c r="E11" s="72"/>
      <c r="F11" s="72"/>
      <c r="G11" s="11"/>
    </row>
    <row r="12" spans="4:7" ht="16.5" customHeight="1">
      <c r="D12" s="72" t="s">
        <v>3</v>
      </c>
      <c r="E12" s="72"/>
      <c r="F12" s="72"/>
      <c r="G12" s="10"/>
    </row>
    <row r="13" spans="4:7" ht="15" customHeight="1">
      <c r="D13" s="73" t="s">
        <v>113</v>
      </c>
      <c r="E13" s="73"/>
      <c r="F13" s="73"/>
      <c r="G13" s="11"/>
    </row>
    <row r="14" spans="4:7" ht="12.75" customHeight="1">
      <c r="D14" s="72" t="s">
        <v>17</v>
      </c>
      <c r="E14" s="72"/>
      <c r="F14" s="72"/>
      <c r="G14" s="11"/>
    </row>
    <row r="15" spans="4:7" ht="13.5" customHeight="1">
      <c r="D15" s="72" t="s">
        <v>18</v>
      </c>
      <c r="E15" s="72"/>
      <c r="F15" s="72"/>
      <c r="G15" s="12"/>
    </row>
    <row r="16" spans="4:7" ht="13.5" customHeight="1">
      <c r="D16" s="11"/>
      <c r="E16" s="11" t="s">
        <v>141</v>
      </c>
      <c r="F16" s="11"/>
      <c r="G16" s="12"/>
    </row>
    <row r="17" spans="4:8" ht="13.5" customHeight="1"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106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8" t="s">
        <v>71</v>
      </c>
      <c r="H21" s="21" t="s">
        <v>10</v>
      </c>
    </row>
    <row r="22" spans="1:8" s="5" customFormat="1" ht="39" thickBot="1">
      <c r="A22" s="59">
        <v>1</v>
      </c>
      <c r="B22" s="46" t="s">
        <v>36</v>
      </c>
      <c r="C22" s="47" t="s">
        <v>13</v>
      </c>
      <c r="D22" s="47">
        <v>1</v>
      </c>
      <c r="E22" s="48">
        <f>500/143.7/12</f>
        <v>0.2899559266991418</v>
      </c>
      <c r="F22" s="49">
        <v>500</v>
      </c>
      <c r="G22" s="60" t="s">
        <v>70</v>
      </c>
      <c r="H22" s="51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5" ht="12.75">
      <c r="A36"/>
      <c r="B36"/>
      <c r="C36"/>
      <c r="E36" s="8"/>
    </row>
    <row r="37" spans="1:3" ht="12.75">
      <c r="A37"/>
      <c r="B37"/>
      <c r="C37"/>
    </row>
  </sheetData>
  <sheetProtection/>
  <mergeCells count="18">
    <mergeCell ref="A19:F19"/>
    <mergeCell ref="B20:F20"/>
    <mergeCell ref="D13:F13"/>
    <mergeCell ref="D14:F14"/>
    <mergeCell ref="D15:F15"/>
    <mergeCell ref="D17:H17"/>
    <mergeCell ref="E5:F5"/>
    <mergeCell ref="E6:F6"/>
    <mergeCell ref="E7:F7"/>
    <mergeCell ref="E8:F8"/>
    <mergeCell ref="C1:E1"/>
    <mergeCell ref="E2:F2"/>
    <mergeCell ref="E3:F3"/>
    <mergeCell ref="E4:F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5" width="10.875" style="2" customWidth="1"/>
    <col min="6" max="7" width="13.75390625" style="0" customWidth="1"/>
    <col min="8" max="8" width="41.375" style="0" customWidth="1"/>
    <col min="9" max="9" width="7.00390625" style="0" customWidth="1"/>
  </cols>
  <sheetData>
    <row r="1" spans="3:8" ht="69.75" customHeight="1" hidden="1">
      <c r="C1" s="66" t="s">
        <v>0</v>
      </c>
      <c r="D1" s="66"/>
      <c r="E1" s="66"/>
      <c r="F1" s="66"/>
      <c r="G1" s="66"/>
      <c r="H1" s="66"/>
    </row>
    <row r="2" spans="3:9" ht="20.25" hidden="1">
      <c r="C2"/>
      <c r="D2"/>
      <c r="E2"/>
      <c r="H2" s="67" t="s">
        <v>1</v>
      </c>
      <c r="I2" s="67"/>
    </row>
    <row r="3" spans="3:9" ht="20.25" hidden="1">
      <c r="C3"/>
      <c r="D3"/>
      <c r="E3"/>
      <c r="H3" s="62" t="s">
        <v>2</v>
      </c>
      <c r="I3" s="62"/>
    </row>
    <row r="4" spans="3:9" ht="20.25" hidden="1">
      <c r="C4"/>
      <c r="D4"/>
      <c r="E4"/>
      <c r="H4" s="62" t="s">
        <v>3</v>
      </c>
      <c r="I4" s="62"/>
    </row>
    <row r="5" spans="3:9" ht="20.25" hidden="1">
      <c r="C5"/>
      <c r="D5"/>
      <c r="E5"/>
      <c r="H5" s="62" t="s">
        <v>4</v>
      </c>
      <c r="I5" s="62"/>
    </row>
    <row r="6" spans="3:9" ht="20.25" hidden="1">
      <c r="C6"/>
      <c r="D6"/>
      <c r="E6"/>
      <c r="H6" s="63" t="s">
        <v>5</v>
      </c>
      <c r="I6" s="64"/>
    </row>
    <row r="7" spans="3:9" ht="20.25" hidden="1">
      <c r="C7"/>
      <c r="D7"/>
      <c r="E7"/>
      <c r="H7" s="64" t="s">
        <v>6</v>
      </c>
      <c r="I7" s="64"/>
    </row>
    <row r="8" spans="3:9" ht="20.25" hidden="1">
      <c r="C8"/>
      <c r="D8"/>
      <c r="E8"/>
      <c r="H8" s="65" t="s">
        <v>7</v>
      </c>
      <c r="I8" s="65"/>
    </row>
    <row r="9" spans="3:9" ht="59.25" customHeight="1">
      <c r="C9" s="70" t="s">
        <v>19</v>
      </c>
      <c r="D9" s="70"/>
      <c r="E9" s="70"/>
      <c r="F9" s="70"/>
      <c r="G9" s="70"/>
      <c r="H9" s="70"/>
      <c r="I9" s="9"/>
    </row>
    <row r="10" spans="3:9" ht="17.25" customHeight="1">
      <c r="C10"/>
      <c r="D10"/>
      <c r="E10"/>
      <c r="F10" s="71" t="s">
        <v>16</v>
      </c>
      <c r="G10" s="71"/>
      <c r="H10" s="71"/>
      <c r="I10" s="11"/>
    </row>
    <row r="11" spans="3:9" ht="15" customHeight="1">
      <c r="C11"/>
      <c r="D11"/>
      <c r="E11"/>
      <c r="F11" s="72" t="s">
        <v>111</v>
      </c>
      <c r="G11" s="72"/>
      <c r="H11" s="72"/>
      <c r="I11" s="11"/>
    </row>
    <row r="12" spans="3:9" ht="16.5" customHeight="1">
      <c r="C12"/>
      <c r="D12"/>
      <c r="E12"/>
      <c r="F12" s="72" t="s">
        <v>3</v>
      </c>
      <c r="G12" s="72"/>
      <c r="H12" s="72"/>
      <c r="I12" s="10"/>
    </row>
    <row r="13" spans="3:9" ht="15" customHeight="1">
      <c r="C13"/>
      <c r="D13"/>
      <c r="E13"/>
      <c r="F13" s="73" t="s">
        <v>112</v>
      </c>
      <c r="G13" s="73"/>
      <c r="H13" s="73"/>
      <c r="I13" s="11"/>
    </row>
    <row r="14" spans="3:9" ht="12.75" customHeight="1">
      <c r="C14"/>
      <c r="D14"/>
      <c r="E14"/>
      <c r="F14" s="72" t="s">
        <v>17</v>
      </c>
      <c r="G14" s="72"/>
      <c r="H14" s="72"/>
      <c r="I14" s="11"/>
    </row>
    <row r="15" spans="3:9" ht="13.5" customHeight="1">
      <c r="C15"/>
      <c r="D15"/>
      <c r="E15"/>
      <c r="F15" s="72" t="s">
        <v>18</v>
      </c>
      <c r="G15" s="72"/>
      <c r="H15" s="72"/>
      <c r="I15" s="12"/>
    </row>
    <row r="16" spans="3:9" ht="13.5" customHeight="1">
      <c r="C16"/>
      <c r="D16"/>
      <c r="E16"/>
      <c r="F16" s="11"/>
      <c r="G16" s="11" t="s">
        <v>141</v>
      </c>
      <c r="H16" s="11"/>
      <c r="I16" s="12"/>
    </row>
    <row r="17" spans="3:10" ht="13.5" customHeight="1">
      <c r="C17"/>
      <c r="D17"/>
      <c r="E17"/>
      <c r="F17" s="74" t="s">
        <v>138</v>
      </c>
      <c r="G17" s="74"/>
      <c r="H17" s="74"/>
      <c r="I17" s="74"/>
      <c r="J17" s="32"/>
    </row>
    <row r="18" spans="3:9" ht="13.5" customHeight="1">
      <c r="C18"/>
      <c r="D18"/>
      <c r="E18"/>
      <c r="F18" s="10"/>
      <c r="G18" s="10"/>
      <c r="H18" s="10"/>
      <c r="I18" s="12"/>
    </row>
    <row r="19" spans="1:8" ht="41.25" customHeight="1">
      <c r="A19" s="68" t="s">
        <v>20</v>
      </c>
      <c r="B19" s="68"/>
      <c r="C19" s="68"/>
      <c r="D19" s="68"/>
      <c r="E19" s="68"/>
      <c r="F19" s="68"/>
      <c r="G19" s="68"/>
      <c r="H19" s="68"/>
    </row>
    <row r="20" spans="1:8" ht="41.25" customHeight="1" thickBot="1">
      <c r="A20" s="13"/>
      <c r="B20" s="69" t="s">
        <v>28</v>
      </c>
      <c r="C20" s="69"/>
      <c r="D20" s="69"/>
      <c r="E20" s="69"/>
      <c r="F20" s="69"/>
      <c r="G20" s="69"/>
      <c r="H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81.75" customHeight="1">
      <c r="A22" s="61">
        <v>1</v>
      </c>
      <c r="B22" s="26" t="s">
        <v>77</v>
      </c>
      <c r="C22" s="15" t="s">
        <v>13</v>
      </c>
      <c r="D22" s="15">
        <v>1</v>
      </c>
      <c r="E22" s="44">
        <f>F22/451.8/12</f>
        <v>0.09222369780138705</v>
      </c>
      <c r="F22" s="23">
        <v>500</v>
      </c>
      <c r="G22" s="23" t="s">
        <v>70</v>
      </c>
      <c r="H22" s="14" t="s">
        <v>11</v>
      </c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1.25" customHeight="1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8" ht="12.75">
      <c r="A36"/>
      <c r="B36"/>
      <c r="C36"/>
      <c r="D36"/>
      <c r="E36"/>
      <c r="H36" s="8"/>
    </row>
    <row r="37" spans="1:5" ht="12.75">
      <c r="A37"/>
      <c r="B37"/>
      <c r="C37"/>
      <c r="D37"/>
      <c r="E37"/>
    </row>
  </sheetData>
  <sheetProtection/>
  <mergeCells count="18">
    <mergeCell ref="F14:H14"/>
    <mergeCell ref="F15:H15"/>
    <mergeCell ref="B20:H20"/>
    <mergeCell ref="F13:H13"/>
    <mergeCell ref="A19:H19"/>
    <mergeCell ref="F17:I17"/>
    <mergeCell ref="H5:I5"/>
    <mergeCell ref="H6:I6"/>
    <mergeCell ref="H7:I7"/>
    <mergeCell ref="H8:I8"/>
    <mergeCell ref="C1:H1"/>
    <mergeCell ref="H2:I2"/>
    <mergeCell ref="H3:I3"/>
    <mergeCell ref="H4:I4"/>
    <mergeCell ref="C9:H9"/>
    <mergeCell ref="F10:H10"/>
    <mergeCell ref="F11:H11"/>
    <mergeCell ref="F12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9.75390625" style="0" customWidth="1"/>
    <col min="7" max="7" width="10.875" style="0" customWidth="1"/>
    <col min="8" max="8" width="11.25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112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32"/>
      <c r="H17" s="32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29</v>
      </c>
      <c r="C20" s="69"/>
      <c r="D20" s="69"/>
      <c r="E20" s="69"/>
      <c r="F20" s="69"/>
    </row>
    <row r="21" spans="1:8" s="3" customFormat="1" ht="64.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63">
      <c r="A22" s="61">
        <v>1</v>
      </c>
      <c r="B22" s="26" t="s">
        <v>77</v>
      </c>
      <c r="C22" s="15" t="s">
        <v>13</v>
      </c>
      <c r="D22" s="15">
        <v>1</v>
      </c>
      <c r="E22" s="44">
        <f>F22/458/12</f>
        <v>0.09097525473071326</v>
      </c>
      <c r="F22" s="23">
        <v>500</v>
      </c>
      <c r="G22" s="23" t="s">
        <v>70</v>
      </c>
      <c r="H22" s="14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A19:F19"/>
    <mergeCell ref="D14:F14"/>
    <mergeCell ref="D15:F15"/>
    <mergeCell ref="D17:F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4.375" style="0" customWidth="1"/>
    <col min="7" max="7" width="12.125" style="0" customWidth="1"/>
    <col min="8" max="8" width="12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30</v>
      </c>
      <c r="C20" s="69"/>
      <c r="D20" s="69"/>
      <c r="E20" s="69"/>
      <c r="F20" s="69"/>
    </row>
    <row r="21" spans="1:8" s="3" customFormat="1" ht="64.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63">
      <c r="A22" s="61">
        <v>1</v>
      </c>
      <c r="B22" s="26" t="s">
        <v>77</v>
      </c>
      <c r="C22" s="15" t="s">
        <v>13</v>
      </c>
      <c r="D22" s="15">
        <v>1</v>
      </c>
      <c r="E22" s="44">
        <f>F22/455.1/12</f>
        <v>0.09155496960375009</v>
      </c>
      <c r="F22" s="23">
        <v>500</v>
      </c>
      <c r="G22" s="23" t="s">
        <v>70</v>
      </c>
      <c r="H22" s="14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D14:F14"/>
    <mergeCell ref="D15:F15"/>
    <mergeCell ref="B20:F20"/>
    <mergeCell ref="D13:F13"/>
    <mergeCell ref="A19:F19"/>
    <mergeCell ref="D17:H17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4" width="13.75390625" style="0" customWidth="1"/>
    <col min="5" max="5" width="15.75390625" style="0" customWidth="1"/>
    <col min="6" max="6" width="35.62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31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63">
      <c r="A22" s="61">
        <v>1</v>
      </c>
      <c r="B22" s="26" t="s">
        <v>77</v>
      </c>
      <c r="C22" s="15" t="s">
        <v>13</v>
      </c>
      <c r="D22" s="15">
        <v>1</v>
      </c>
      <c r="E22" s="44">
        <f>F22/460.1/12</f>
        <v>0.09056002318336592</v>
      </c>
      <c r="F22" s="23">
        <v>500</v>
      </c>
      <c r="G22" s="23" t="s">
        <v>70</v>
      </c>
      <c r="H22" s="14" t="s">
        <v>11</v>
      </c>
    </row>
    <row r="23" spans="1:3" ht="12.75">
      <c r="A23"/>
      <c r="B23"/>
      <c r="C23"/>
    </row>
    <row r="24" spans="1:3" ht="12.75">
      <c r="A24"/>
      <c r="B24"/>
      <c r="C24"/>
    </row>
    <row r="25" spans="1:3" ht="11.25" customHeight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6" ht="12.75">
      <c r="A36"/>
      <c r="B36"/>
      <c r="C36"/>
      <c r="F36" s="8"/>
    </row>
    <row r="37" spans="1:3" ht="12.75">
      <c r="A37"/>
      <c r="B37"/>
      <c r="C37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A19:F19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66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ht="81.75" customHeight="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4500*1/12/2150.9</f>
        <v>0.1743456227625645</v>
      </c>
      <c r="F22" s="56">
        <f>4500*1</f>
        <v>4500</v>
      </c>
      <c r="G22" s="57" t="s">
        <v>70</v>
      </c>
      <c r="H22" s="16" t="s">
        <v>11</v>
      </c>
    </row>
    <row r="23" spans="1:8" ht="51">
      <c r="A23" s="24" t="s">
        <v>8</v>
      </c>
      <c r="B23" s="28" t="s">
        <v>69</v>
      </c>
      <c r="C23" s="6" t="s">
        <v>14</v>
      </c>
      <c r="D23" s="6">
        <v>274</v>
      </c>
      <c r="E23" s="55">
        <v>1.6</v>
      </c>
      <c r="F23" s="58">
        <f>E23*12*2150.9</f>
        <v>41297.280000000006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5" ht="11.25" customHeight="1">
      <c r="A26"/>
      <c r="B26"/>
      <c r="C26"/>
      <c r="D26" s="29"/>
      <c r="E26" s="29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F5:G5"/>
    <mergeCell ref="F6:G6"/>
    <mergeCell ref="F7:G7"/>
    <mergeCell ref="F8:G8"/>
    <mergeCell ref="C9:F9"/>
    <mergeCell ref="D10:F10"/>
    <mergeCell ref="D11:F11"/>
    <mergeCell ref="D12:F12"/>
    <mergeCell ref="C1:F1"/>
    <mergeCell ref="F2:G2"/>
    <mergeCell ref="F3:G3"/>
    <mergeCell ref="F4:G4"/>
    <mergeCell ref="B20:F20"/>
    <mergeCell ref="D13:F13"/>
    <mergeCell ref="A19:F19"/>
    <mergeCell ref="D14:F14"/>
    <mergeCell ref="D15:F15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7" ht="13.5" customHeight="1">
      <c r="C18"/>
      <c r="D18" s="10"/>
      <c r="E18" s="10"/>
      <c r="F18" s="10"/>
      <c r="G18" s="12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32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4500*1/12/808.4</f>
        <v>0.46387926768926274</v>
      </c>
      <c r="F22" s="56">
        <v>4500</v>
      </c>
      <c r="G22" s="57" t="s">
        <v>70</v>
      </c>
      <c r="H22" s="16" t="s">
        <v>11</v>
      </c>
    </row>
    <row r="23" spans="1:8" s="5" customFormat="1" ht="51">
      <c r="A23" s="24" t="s">
        <v>8</v>
      </c>
      <c r="B23" s="28" t="s">
        <v>69</v>
      </c>
      <c r="C23" s="6" t="s">
        <v>14</v>
      </c>
      <c r="D23" s="6">
        <v>59.8</v>
      </c>
      <c r="E23" s="55">
        <v>1.6</v>
      </c>
      <c r="F23" s="58">
        <f>E23*12*808.4</f>
        <v>15521.280000000002</v>
      </c>
      <c r="G23" s="57" t="s">
        <v>110</v>
      </c>
      <c r="H23" s="6"/>
    </row>
    <row r="24" spans="1:3" ht="12.75">
      <c r="A24"/>
      <c r="B24"/>
      <c r="C24"/>
    </row>
    <row r="25" spans="1:5" ht="12.75">
      <c r="A25"/>
      <c r="B25"/>
      <c r="C25"/>
      <c r="D25" s="29"/>
      <c r="E25" s="29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8">
    <mergeCell ref="D14:F14"/>
    <mergeCell ref="D15:F15"/>
    <mergeCell ref="B20:F20"/>
    <mergeCell ref="D13:F13"/>
    <mergeCell ref="A19:F19"/>
    <mergeCell ref="D17:H17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41.375" style="0" customWidth="1"/>
    <col min="7" max="7" width="7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8" ht="13.5" customHeight="1">
      <c r="C18"/>
      <c r="D18" s="74"/>
      <c r="E18" s="74"/>
      <c r="F18" s="74"/>
      <c r="G18" s="74"/>
      <c r="H18" s="74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33</v>
      </c>
      <c r="C20" s="69"/>
      <c r="D20" s="69"/>
      <c r="E20" s="69"/>
      <c r="F20" s="69"/>
    </row>
    <row r="21" spans="1:8" s="3" customFormat="1" ht="77.2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51">
      <c r="A22" s="24" t="s">
        <v>15</v>
      </c>
      <c r="B22" s="25" t="s">
        <v>22</v>
      </c>
      <c r="C22" s="16" t="s">
        <v>13</v>
      </c>
      <c r="D22" s="16" t="s">
        <v>8</v>
      </c>
      <c r="E22" s="54">
        <f>4500*1/12/331.5</f>
        <v>1.1312217194570136</v>
      </c>
      <c r="F22" s="56">
        <v>4500</v>
      </c>
      <c r="G22" s="57" t="s">
        <v>70</v>
      </c>
      <c r="H22" s="16" t="s">
        <v>11</v>
      </c>
    </row>
    <row r="23" spans="1:8" s="5" customFormat="1" ht="51">
      <c r="A23" s="24" t="s">
        <v>8</v>
      </c>
      <c r="B23" s="28" t="s">
        <v>69</v>
      </c>
      <c r="C23" s="6" t="s">
        <v>14</v>
      </c>
      <c r="D23" s="6">
        <v>33.1</v>
      </c>
      <c r="E23" s="55">
        <v>1.6</v>
      </c>
      <c r="F23" s="58">
        <f>E23*12*331.5</f>
        <v>6364.800000000001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9">
    <mergeCell ref="D14:F14"/>
    <mergeCell ref="D15:F15"/>
    <mergeCell ref="B20:F20"/>
    <mergeCell ref="D13:F13"/>
    <mergeCell ref="A19:F19"/>
    <mergeCell ref="D18:H18"/>
    <mergeCell ref="D17:H17"/>
    <mergeCell ref="F5:G5"/>
    <mergeCell ref="F6:G6"/>
    <mergeCell ref="F7:G7"/>
    <mergeCell ref="F8:G8"/>
    <mergeCell ref="C1:F1"/>
    <mergeCell ref="F2:G2"/>
    <mergeCell ref="F3:G3"/>
    <mergeCell ref="F4:G4"/>
    <mergeCell ref="C9:F9"/>
    <mergeCell ref="D10:F10"/>
    <mergeCell ref="D11:F11"/>
    <mergeCell ref="D12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9">
      <selection activeCell="E16" sqref="E16"/>
    </sheetView>
  </sheetViews>
  <sheetFormatPr defaultColWidth="9.00390625" defaultRowHeight="12.75"/>
  <cols>
    <col min="1" max="1" width="4.00390625" style="1" customWidth="1"/>
    <col min="2" max="2" width="53.25390625" style="2" customWidth="1"/>
    <col min="3" max="3" width="10.875" style="2" customWidth="1"/>
    <col min="4" max="5" width="13.75390625" style="0" customWidth="1"/>
    <col min="6" max="6" width="26.00390625" style="0" customWidth="1"/>
    <col min="7" max="7" width="15.375" style="0" customWidth="1"/>
    <col min="8" max="8" width="12.00390625" style="0" customWidth="1"/>
  </cols>
  <sheetData>
    <row r="1" spans="3:6" ht="69.75" customHeight="1" hidden="1">
      <c r="C1" s="66" t="s">
        <v>0</v>
      </c>
      <c r="D1" s="66"/>
      <c r="E1" s="66"/>
      <c r="F1" s="66"/>
    </row>
    <row r="2" spans="3:7" ht="20.25" hidden="1">
      <c r="C2"/>
      <c r="F2" s="67" t="s">
        <v>1</v>
      </c>
      <c r="G2" s="67"/>
    </row>
    <row r="3" spans="3:7" ht="20.25" hidden="1">
      <c r="C3"/>
      <c r="F3" s="62" t="s">
        <v>2</v>
      </c>
      <c r="G3" s="62"/>
    </row>
    <row r="4" spans="3:7" ht="20.25" hidden="1">
      <c r="C4"/>
      <c r="F4" s="62" t="s">
        <v>3</v>
      </c>
      <c r="G4" s="62"/>
    </row>
    <row r="5" spans="3:7" ht="20.25" hidden="1">
      <c r="C5"/>
      <c r="F5" s="62" t="s">
        <v>4</v>
      </c>
      <c r="G5" s="62"/>
    </row>
    <row r="6" spans="3:7" ht="20.25" hidden="1">
      <c r="C6"/>
      <c r="F6" s="63" t="s">
        <v>5</v>
      </c>
      <c r="G6" s="64"/>
    </row>
    <row r="7" spans="3:7" ht="20.25" hidden="1">
      <c r="C7"/>
      <c r="F7" s="64" t="s">
        <v>6</v>
      </c>
      <c r="G7" s="64"/>
    </row>
    <row r="8" spans="3:7" ht="20.25" hidden="1">
      <c r="C8"/>
      <c r="F8" s="65" t="s">
        <v>7</v>
      </c>
      <c r="G8" s="65"/>
    </row>
    <row r="9" spans="3:7" ht="59.25" customHeight="1">
      <c r="C9" s="70" t="s">
        <v>19</v>
      </c>
      <c r="D9" s="70"/>
      <c r="E9" s="70"/>
      <c r="F9" s="70"/>
      <c r="G9" s="9"/>
    </row>
    <row r="10" spans="3:7" ht="17.25" customHeight="1">
      <c r="C10"/>
      <c r="D10" s="71" t="s">
        <v>16</v>
      </c>
      <c r="E10" s="71"/>
      <c r="F10" s="71"/>
      <c r="G10" s="11"/>
    </row>
    <row r="11" spans="3:7" ht="15" customHeight="1">
      <c r="C11"/>
      <c r="D11" s="72" t="s">
        <v>111</v>
      </c>
      <c r="E11" s="72"/>
      <c r="F11" s="72"/>
      <c r="G11" s="11"/>
    </row>
    <row r="12" spans="3:7" ht="16.5" customHeight="1">
      <c r="C12"/>
      <c r="D12" s="72" t="s">
        <v>3</v>
      </c>
      <c r="E12" s="72"/>
      <c r="F12" s="72"/>
      <c r="G12" s="10"/>
    </row>
    <row r="13" spans="3:7" ht="15" customHeight="1">
      <c r="C13"/>
      <c r="D13" s="73" t="s">
        <v>113</v>
      </c>
      <c r="E13" s="73"/>
      <c r="F13" s="73"/>
      <c r="G13" s="11"/>
    </row>
    <row r="14" spans="3:7" ht="12.75" customHeight="1">
      <c r="C14"/>
      <c r="D14" s="72" t="s">
        <v>17</v>
      </c>
      <c r="E14" s="72"/>
      <c r="F14" s="72"/>
      <c r="G14" s="11"/>
    </row>
    <row r="15" spans="3:7" ht="13.5" customHeight="1">
      <c r="C15"/>
      <c r="D15" s="72" t="s">
        <v>18</v>
      </c>
      <c r="E15" s="72"/>
      <c r="F15" s="72"/>
      <c r="G15" s="12"/>
    </row>
    <row r="16" spans="3:7" ht="13.5" customHeight="1">
      <c r="C16"/>
      <c r="D16" s="11"/>
      <c r="E16" s="11" t="s">
        <v>141</v>
      </c>
      <c r="F16" s="11"/>
      <c r="G16" s="12"/>
    </row>
    <row r="17" spans="3:8" ht="13.5" customHeight="1">
      <c r="C17"/>
      <c r="D17" s="74" t="s">
        <v>138</v>
      </c>
      <c r="E17" s="74"/>
      <c r="F17" s="74"/>
      <c r="G17" s="74"/>
      <c r="H17" s="74"/>
    </row>
    <row r="18" spans="3:8" ht="13.5" customHeight="1">
      <c r="C18"/>
      <c r="D18" s="74"/>
      <c r="E18" s="74"/>
      <c r="F18" s="74"/>
      <c r="G18" s="74"/>
      <c r="H18" s="74"/>
    </row>
    <row r="19" spans="1:6" ht="41.25" customHeight="1">
      <c r="A19" s="68" t="s">
        <v>20</v>
      </c>
      <c r="B19" s="68"/>
      <c r="C19" s="68"/>
      <c r="D19" s="68"/>
      <c r="E19" s="68"/>
      <c r="F19" s="68"/>
    </row>
    <row r="20" spans="1:6" ht="41.25" customHeight="1" thickBot="1">
      <c r="A20" s="13"/>
      <c r="B20" s="69" t="s">
        <v>137</v>
      </c>
      <c r="C20" s="69"/>
      <c r="D20" s="69"/>
      <c r="E20" s="69"/>
      <c r="F20" s="69"/>
    </row>
    <row r="21" spans="1:8" s="3" customFormat="1" ht="64.5" thickBot="1">
      <c r="A21" s="17"/>
      <c r="B21" s="18" t="s">
        <v>9</v>
      </c>
      <c r="C21" s="19" t="s">
        <v>12</v>
      </c>
      <c r="D21" s="19" t="s">
        <v>114</v>
      </c>
      <c r="E21" s="19" t="s">
        <v>116</v>
      </c>
      <c r="F21" s="20" t="s">
        <v>115</v>
      </c>
      <c r="G21" s="30" t="s">
        <v>71</v>
      </c>
      <c r="H21" s="21" t="s">
        <v>10</v>
      </c>
    </row>
    <row r="22" spans="1:8" s="5" customFormat="1" ht="47.25">
      <c r="A22" s="24" t="s">
        <v>15</v>
      </c>
      <c r="B22" s="25" t="s">
        <v>22</v>
      </c>
      <c r="C22" s="16" t="s">
        <v>13</v>
      </c>
      <c r="D22" s="16" t="s">
        <v>15</v>
      </c>
      <c r="E22" s="54">
        <f>4500*1/12/1115.9</f>
        <v>0.33605161752845236</v>
      </c>
      <c r="F22" s="56">
        <v>4500</v>
      </c>
      <c r="G22" s="57" t="s">
        <v>70</v>
      </c>
      <c r="H22" s="16" t="s">
        <v>11</v>
      </c>
    </row>
    <row r="23" spans="1:8" s="5" customFormat="1" ht="31.5">
      <c r="A23" s="24" t="s">
        <v>8</v>
      </c>
      <c r="B23" s="28" t="s">
        <v>69</v>
      </c>
      <c r="C23" s="6" t="s">
        <v>14</v>
      </c>
      <c r="D23" s="6">
        <v>114.2</v>
      </c>
      <c r="E23" s="55">
        <v>1.6</v>
      </c>
      <c r="F23" s="58">
        <f>E23*12*1115.9</f>
        <v>21425.280000000006</v>
      </c>
      <c r="G23" s="57" t="s">
        <v>110</v>
      </c>
      <c r="H23" s="6"/>
    </row>
    <row r="24" spans="1:3" ht="12.75">
      <c r="A24"/>
      <c r="B24"/>
      <c r="C24"/>
    </row>
    <row r="25" spans="1:3" ht="12.75">
      <c r="A25"/>
      <c r="B25"/>
      <c r="C25"/>
    </row>
    <row r="26" spans="1:3" ht="11.25" customHeight="1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6" ht="12.75">
      <c r="A37"/>
      <c r="B37"/>
      <c r="C37"/>
      <c r="F37" s="8"/>
    </row>
    <row r="38" spans="1:3" ht="12.75">
      <c r="A38"/>
      <c r="B38"/>
      <c r="C38"/>
    </row>
  </sheetData>
  <sheetProtection/>
  <mergeCells count="19">
    <mergeCell ref="C9:F9"/>
    <mergeCell ref="D10:F10"/>
    <mergeCell ref="D11:F11"/>
    <mergeCell ref="D12:F12"/>
    <mergeCell ref="C1:F1"/>
    <mergeCell ref="F2:G2"/>
    <mergeCell ref="F3:G3"/>
    <mergeCell ref="F4:G4"/>
    <mergeCell ref="F5:G5"/>
    <mergeCell ref="F6:G6"/>
    <mergeCell ref="F7:G7"/>
    <mergeCell ref="F8:G8"/>
    <mergeCell ref="D14:F14"/>
    <mergeCell ref="D15:F15"/>
    <mergeCell ref="B20:F20"/>
    <mergeCell ref="D13:F13"/>
    <mergeCell ref="A19:F19"/>
    <mergeCell ref="D18:H18"/>
    <mergeCell ref="D17:H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Табакар </dc:creator>
  <cp:keywords/>
  <dc:description/>
  <cp:lastModifiedBy>Admin</cp:lastModifiedBy>
  <cp:lastPrinted>2015-03-04T23:09:11Z</cp:lastPrinted>
  <dcterms:created xsi:type="dcterms:W3CDTF">2009-08-10T22:30:36Z</dcterms:created>
  <dcterms:modified xsi:type="dcterms:W3CDTF">2015-03-05T23:50:23Z</dcterms:modified>
  <cp:category/>
  <cp:version/>
  <cp:contentType/>
  <cp:contentStatus/>
</cp:coreProperties>
</file>