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ергетиков 59" sheetId="1" r:id="rId1"/>
  </sheets>
  <definedNames>
    <definedName name="_xlnm.Print_Area" localSheetId="0">'Энергетиков 59'!$A$1:$E$90</definedName>
  </definedNames>
  <calcPr fullCalcOnLoad="1"/>
</workbook>
</file>

<file path=xl/sharedStrings.xml><?xml version="1.0" encoding="utf-8"?>
<sst xmlns="http://schemas.openxmlformats.org/spreadsheetml/2006/main" count="130" uniqueCount="104">
  <si>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</si>
  <si>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</si>
  <si>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</si>
  <si>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</si>
  <si>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</si>
  <si>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</si>
  <si>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</si>
  <si>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</si>
  <si>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</si>
  <si>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</si>
  <si>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</si>
  <si>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</si>
  <si>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</si>
  <si>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</si>
  <si>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</si>
  <si>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</si>
  <si>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</si>
  <si>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</si>
  <si>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</si>
  <si>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</si>
  <si>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</si>
  <si>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</si>
  <si>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Сезонное выкашивание газонов, агротехнические мероприятия по уходу за зелеными насаждениями</t>
  </si>
  <si>
    <t>1 раз в год</t>
  </si>
  <si>
    <t>по мере необходимости</t>
  </si>
  <si>
    <t>10</t>
  </si>
  <si>
    <t>12</t>
  </si>
  <si>
    <t>13</t>
  </si>
  <si>
    <t>14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</si>
  <si>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</si>
  <si>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</si>
  <si>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</si>
  <si>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</si>
  <si>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</si>
  <si>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</si>
  <si>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</si>
  <si>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</si>
  <si>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21</t>
  </si>
  <si>
    <t>22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</si>
  <si>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</si>
  <si>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</si>
  <si>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</si>
  <si>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</si>
  <si>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</si>
  <si>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</si>
  <si>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</si>
  <si>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</si>
  <si>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</si>
  <si>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Подготовка многоквартирного дома к сезонной эксплуатации:</t>
  </si>
  <si>
    <t>Регулировка  запорной и регулирующей арматуры, проведение планово-предупредительных ремонтов</t>
  </si>
  <si>
    <t xml:space="preserve">Промывка системы центрального отопления 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</si>
  <si>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</si>
  <si>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</si>
  <si>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</si>
  <si>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</si>
  <si>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</si>
  <si>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</si>
  <si>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</si>
  <si>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</si>
  <si>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</si>
  <si>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</si>
  <si>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</si>
  <si>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Уборка лестничных клеток</t>
  </si>
  <si>
    <t>в том числе:</t>
  </si>
  <si>
    <t>влажное подметание лестничных площадок и маршей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</si>
  <si>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</si>
  <si>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Уборка придомовой территории, сдвижка и подметание снега, уборка урн</t>
  </si>
  <si>
    <t>Посыпка территории противогололёдным составом и материалами</t>
  </si>
  <si>
    <t>1 раз в сутки во время гололеда</t>
  </si>
  <si>
    <t>Уборка мусора, подметание земельного участка в летний период, уборка урн, очистка приямков</t>
  </si>
  <si>
    <t>Круглогодичные работы</t>
  </si>
  <si>
    <t>Ежедневно</t>
  </si>
  <si>
    <t>Размер платы за услуги и работы по управлению МКД</t>
  </si>
  <si>
    <t>7</t>
  </si>
  <si>
    <t>11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</si>
  <si>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</si>
  <si>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24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</si>
  <si>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</si>
  <si>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</si>
  <si>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23</t>
  </si>
  <si>
    <t>Подготовка к сезонной эксплуатации оборудования детских и спортивных площадок</t>
  </si>
  <si>
    <t>Глава администрации Елизовского</t>
  </si>
  <si>
    <t>______________В.А.Масло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</si>
  <si>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</si>
  <si>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</si>
  <si>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</si>
  <si>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</si>
  <si>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</si>
  <si>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</si>
  <si>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</si>
  <si>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 xml:space="preserve">     Руководитель  Управления  жилищно-коммунального хозяйства администрации Елизовского городского поселения</t>
  </si>
  <si>
    <t>Д.А.Ребров</t>
  </si>
  <si>
    <t>Работы, выполняемые в целях надлежащего содержания внутренней отделки многоквартирных домов</t>
  </si>
  <si>
    <t>1 раз в неделю</t>
  </si>
  <si>
    <t xml:space="preserve">влажная уборка (мытье) лестничных площадок и маршей                                                                                                                                                                                                       </t>
  </si>
  <si>
    <t>Проведение дератизации и дезинсекции помещений, входящих в состав общего имущества в многоквартирном доме</t>
  </si>
  <si>
    <t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ул.Энергетиков, дом 59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</si>
  <si>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</t>
  </si>
  <si>
    <t xml:space="preserve">              ул. Энергетиков, дом 59 (многоэтажный  дом S = 724,7 м2 - общая площадь жил. пом.)</t>
  </si>
  <si>
    <t>2 раза в неделю</t>
  </si>
  <si>
    <t xml:space="preserve">Раздел  IV - Плата за услуги и работы по управлению многоквартирным домом </t>
  </si>
  <si>
    <t>6</t>
  </si>
  <si>
    <t>"____"______________ 2022 г.</t>
  </si>
  <si>
    <t>тел.7-28-77/факс 7-28-77, egp@admelizovo.ru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</si>
</sst>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="90" zoomScaleSheetLayoutView="90" workbookViewId="0" topLeftCell="A1">
      <selection activeCell="A16" sqref="A16:E16"/>
    </sheetView>
  </sheetViews>
  <sheetFormatPr defaultColWidth="9.140625" defaultRowHeight="12.75"/>
  <cols>
    <col min="1" max="1" width="6.8515625" style="1" customWidth="1"/>
    <col min="2" max="2" width="51.8515625" style="2" customWidth="1"/>
    <col min="3" max="3" width="20.8515625" style="2" customWidth="1"/>
    <col min="4" max="4" width="19.140625" style="0" customWidth="1"/>
    <col min="5" max="5" width="25.8515625" style="0" customWidth="1"/>
    <col min="6" max="6" width="9.00390625" style="0" customWidth="1"/>
    <col min="7" max="7" width="3.140625" style="0" customWidth="1"/>
    <col min="8" max="8" width="15.421875" style="0" customWidth="1"/>
    <col min="9" max="9" width="10.140625" style="0" bestFit="1" customWidth="1"/>
  </cols>
  <sheetData>
    <row r="1" spans="3:5" ht="21" customHeight="1">
      <c r="C1" s="113" t="s">
        <v>43</v>
      </c>
      <c r="D1" s="114"/>
      <c r="E1" s="114"/>
    </row>
    <row r="2" spans="3:5" ht="58.5" customHeight="1">
      <c r="C2" s="115" t="s">
        <v>96</v>
      </c>
      <c r="D2" s="115"/>
      <c r="E2" s="115"/>
    </row>
    <row r="3" spans="3:5" ht="12.75">
      <c r="C3" s="6"/>
      <c r="D3" s="6"/>
      <c r="E3" s="6"/>
    </row>
    <row r="4" spans="4:5" ht="15.75">
      <c r="D4" s="26" t="s">
        <v>39</v>
      </c>
      <c r="E4" s="16"/>
    </row>
    <row r="5" spans="3:5" ht="12.75">
      <c r="C5" s="25"/>
      <c r="D5" s="26" t="s">
        <v>81</v>
      </c>
      <c r="E5" s="26"/>
    </row>
    <row r="6" spans="3:6" ht="12.75">
      <c r="C6" s="25"/>
      <c r="D6" s="26" t="s">
        <v>14</v>
      </c>
      <c r="E6" s="26"/>
      <c r="F6" s="3">
        <v>12</v>
      </c>
    </row>
    <row r="7" spans="3:6" ht="12.75">
      <c r="C7" s="123" t="s">
        <v>82</v>
      </c>
      <c r="D7" s="124"/>
      <c r="E7" s="124"/>
      <c r="F7" s="3">
        <v>724.7</v>
      </c>
    </row>
    <row r="8" spans="4:5" ht="12.75">
      <c r="D8" s="20"/>
      <c r="E8" s="13"/>
    </row>
    <row r="9" spans="4:5" ht="12.75">
      <c r="D9" s="26" t="s">
        <v>16</v>
      </c>
      <c r="E9" s="14"/>
    </row>
    <row r="10" spans="4:5" ht="12.75">
      <c r="D10" s="14" t="s">
        <v>103</v>
      </c>
      <c r="E10" s="14"/>
    </row>
    <row r="11" spans="4:5" ht="12.75">
      <c r="D11" s="14"/>
      <c r="E11" s="14"/>
    </row>
    <row r="12" spans="4:5" ht="12.75">
      <c r="D12" s="21" t="s">
        <v>102</v>
      </c>
      <c r="E12" s="15"/>
    </row>
    <row r="13" spans="1:5" ht="9.75" customHeight="1">
      <c r="A13" s="116"/>
      <c r="B13" s="116"/>
      <c r="C13"/>
      <c r="E13" s="98"/>
    </row>
    <row r="14" spans="1:5" ht="39.75" customHeight="1">
      <c r="A14" s="117" t="s">
        <v>15</v>
      </c>
      <c r="B14" s="117"/>
      <c r="C14" s="117"/>
      <c r="D14" s="117"/>
      <c r="E14" s="117"/>
    </row>
    <row r="15" spans="1:5" ht="12.75">
      <c r="A15" s="17"/>
      <c r="B15" s="17"/>
      <c r="C15" s="17"/>
      <c r="D15" s="17"/>
      <c r="E15" s="17"/>
    </row>
    <row r="16" spans="1:5" ht="17.25" customHeight="1">
      <c r="A16" s="118" t="s">
        <v>98</v>
      </c>
      <c r="B16" s="119"/>
      <c r="C16" s="119"/>
      <c r="D16" s="119"/>
      <c r="E16" s="119"/>
    </row>
    <row r="17" spans="1:5" ht="17.25" customHeight="1">
      <c r="A17" s="18"/>
      <c r="B17" s="19"/>
      <c r="C17" s="19"/>
      <c r="D17" s="19"/>
      <c r="E17" s="19"/>
    </row>
    <row r="18" spans="1:7" s="4" customFormat="1" ht="33.75">
      <c r="A18" s="34" t="s">
        <v>0</v>
      </c>
      <c r="B18" s="34" t="s">
        <v>1</v>
      </c>
      <c r="C18" s="34" t="s">
        <v>2</v>
      </c>
      <c r="D18" s="34" t="s">
        <v>4</v>
      </c>
      <c r="E18" s="35" t="s">
        <v>3</v>
      </c>
      <c r="F18" s="3">
        <v>12</v>
      </c>
      <c r="G18" s="3"/>
    </row>
    <row r="19" spans="1:8" s="4" customFormat="1" ht="15.75" customHeight="1">
      <c r="A19" s="120" t="s">
        <v>5</v>
      </c>
      <c r="B19" s="121"/>
      <c r="C19" s="121"/>
      <c r="D19" s="121"/>
      <c r="E19" s="122"/>
      <c r="F19" s="3">
        <v>724.7</v>
      </c>
      <c r="G19" s="3"/>
      <c r="H19" s="5"/>
    </row>
    <row r="20" spans="1:8" s="4" customFormat="1" ht="14.25" customHeight="1">
      <c r="A20" s="120" t="s">
        <v>6</v>
      </c>
      <c r="B20" s="121"/>
      <c r="C20" s="121"/>
      <c r="D20" s="121"/>
      <c r="E20" s="122"/>
      <c r="F20" s="3">
        <v>12</v>
      </c>
      <c r="G20" s="3"/>
      <c r="H20" s="3"/>
    </row>
    <row r="21" spans="1:8" s="4" customFormat="1" ht="12.75" hidden="1">
      <c r="A21" s="51"/>
      <c r="B21" s="51"/>
      <c r="C21" s="37"/>
      <c r="D21" s="43"/>
      <c r="E21" s="38"/>
      <c r="F21" s="3">
        <v>724.7</v>
      </c>
      <c r="G21" s="3"/>
      <c r="H21" s="3"/>
    </row>
    <row r="22" spans="1:8" s="4" customFormat="1" ht="25.5">
      <c r="A22" s="36">
        <v>1</v>
      </c>
      <c r="B22" s="36" t="s">
        <v>44</v>
      </c>
      <c r="C22" s="37" t="s">
        <v>24</v>
      </c>
      <c r="D22" s="43">
        <f>0.08*1.1</f>
        <v>0.08800000000000001</v>
      </c>
      <c r="E22" s="38">
        <f>D22*$F$6*$F$7</f>
        <v>765.2832000000001</v>
      </c>
      <c r="F22" s="3">
        <v>12</v>
      </c>
      <c r="G22" s="3"/>
      <c r="H22" s="3"/>
    </row>
    <row r="23" spans="1:5" s="3" customFormat="1" ht="25.5">
      <c r="A23" s="36">
        <v>2</v>
      </c>
      <c r="B23" s="36" t="s">
        <v>45</v>
      </c>
      <c r="C23" s="37" t="s">
        <v>24</v>
      </c>
      <c r="D23" s="43">
        <f>0.04*1.1</f>
        <v>0.044000000000000004</v>
      </c>
      <c r="E23" s="38">
        <f>D23*$F$6*$F$7</f>
        <v>382.64160000000004</v>
      </c>
    </row>
    <row r="24" spans="1:5" s="3" customFormat="1" ht="12.75" customHeight="1">
      <c r="A24" s="39" t="s">
        <v>7</v>
      </c>
      <c r="B24" s="40"/>
      <c r="C24" s="40"/>
      <c r="D24" s="41">
        <f>0.29</f>
        <v>0.29</v>
      </c>
      <c r="E24" s="42">
        <f>D24*$F$6*$F$7</f>
        <v>2521.9559999999997</v>
      </c>
    </row>
    <row r="25" spans="1:9" s="3" customFormat="1" ht="24.75" customHeight="1">
      <c r="A25" s="120" t="s">
        <v>8</v>
      </c>
      <c r="B25" s="121"/>
      <c r="C25" s="121"/>
      <c r="D25" s="121"/>
      <c r="E25" s="122"/>
      <c r="I25" s="5"/>
    </row>
    <row r="26" spans="1:5" s="3" customFormat="1" ht="51">
      <c r="A26" s="36">
        <v>3</v>
      </c>
      <c r="B26" s="36" t="s">
        <v>46</v>
      </c>
      <c r="C26" s="37" t="s">
        <v>24</v>
      </c>
      <c r="D26" s="38">
        <f>2*1.1</f>
        <v>2.2</v>
      </c>
      <c r="E26" s="38">
        <f>D26*$F$6*$F$7</f>
        <v>19132.08</v>
      </c>
    </row>
    <row r="27" spans="1:5" s="3" customFormat="1" ht="72.75" customHeight="1">
      <c r="A27" s="36">
        <v>4</v>
      </c>
      <c r="B27" s="36" t="s">
        <v>47</v>
      </c>
      <c r="C27" s="37" t="s">
        <v>24</v>
      </c>
      <c r="D27" s="38">
        <f>2*1.1</f>
        <v>2.2</v>
      </c>
      <c r="E27" s="38">
        <f>D27*$F$6*$F$7</f>
        <v>19132.08</v>
      </c>
    </row>
    <row r="28" spans="1:6" s="3" customFormat="1" ht="48" customHeight="1">
      <c r="A28" s="36">
        <v>5</v>
      </c>
      <c r="B28" s="36" t="s">
        <v>92</v>
      </c>
      <c r="C28" s="37" t="s">
        <v>24</v>
      </c>
      <c r="D28" s="38">
        <f>1.45*1.1</f>
        <v>1.595</v>
      </c>
      <c r="E28" s="38">
        <f>D28*$F$6*$F$7</f>
        <v>13870.758000000002</v>
      </c>
      <c r="F28" s="6"/>
    </row>
    <row r="29" spans="1:6" s="3" customFormat="1" ht="12.75">
      <c r="A29" s="44" t="s">
        <v>7</v>
      </c>
      <c r="B29" s="45"/>
      <c r="C29" s="45"/>
      <c r="D29" s="42">
        <f>SUM(D26:D28)</f>
        <v>5.995</v>
      </c>
      <c r="E29" s="42">
        <f>D29*$F$6*$F$7</f>
        <v>52134.918000000005</v>
      </c>
      <c r="F29" s="6"/>
    </row>
    <row r="30" spans="1:8" s="3" customFormat="1" ht="12.75" customHeight="1">
      <c r="A30" s="46" t="s">
        <v>9</v>
      </c>
      <c r="B30" s="47"/>
      <c r="C30" s="47"/>
      <c r="D30" s="48">
        <f>D24+D29</f>
        <v>6.285</v>
      </c>
      <c r="E30" s="48">
        <f>D30*$F$6*$F$7</f>
        <v>54656.874</v>
      </c>
      <c r="H30" s="5"/>
    </row>
    <row r="31" spans="1:6" s="3" customFormat="1" ht="12.75">
      <c r="A31" s="120" t="s">
        <v>10</v>
      </c>
      <c r="B31" s="121"/>
      <c r="C31" s="121"/>
      <c r="D31" s="121"/>
      <c r="E31" s="122"/>
      <c r="F31" s="50"/>
    </row>
    <row r="32" spans="1:6" s="3" customFormat="1" ht="25.5">
      <c r="A32" s="49"/>
      <c r="B32" s="49" t="s">
        <v>48</v>
      </c>
      <c r="C32" s="35"/>
      <c r="D32" s="35"/>
      <c r="E32" s="35"/>
      <c r="F32" s="7"/>
    </row>
    <row r="33" spans="1:6" s="6" customFormat="1" ht="33" customHeight="1">
      <c r="A33" s="51" t="s">
        <v>101</v>
      </c>
      <c r="B33" s="51" t="s">
        <v>49</v>
      </c>
      <c r="C33" s="52" t="s">
        <v>23</v>
      </c>
      <c r="D33" s="38">
        <f>0.53*1.1</f>
        <v>0.5830000000000001</v>
      </c>
      <c r="E33" s="38">
        <f>D33*$F$6*$F$7</f>
        <v>5070.001200000001</v>
      </c>
      <c r="F33" s="7"/>
    </row>
    <row r="34" spans="1:6" s="6" customFormat="1" ht="12.75">
      <c r="A34" s="51" t="s">
        <v>73</v>
      </c>
      <c r="B34" s="51" t="s">
        <v>50</v>
      </c>
      <c r="C34" s="52" t="s">
        <v>23</v>
      </c>
      <c r="D34" s="38">
        <f>0.33*1.1</f>
        <v>0.36300000000000004</v>
      </c>
      <c r="E34" s="38">
        <f aca="true" t="shared" si="0" ref="E34:E49">D34*$F$6*$F$7</f>
        <v>3156.7932000000005</v>
      </c>
      <c r="F34" s="7"/>
    </row>
    <row r="35" spans="1:6" s="6" customFormat="1" ht="40.5" customHeight="1">
      <c r="A35" s="51" t="s">
        <v>51</v>
      </c>
      <c r="B35" s="51" t="s">
        <v>75</v>
      </c>
      <c r="C35" s="52" t="s">
        <v>23</v>
      </c>
      <c r="D35" s="38">
        <f>0.28*1.1</f>
        <v>0.30800000000000005</v>
      </c>
      <c r="E35" s="38">
        <f t="shared" si="0"/>
        <v>2678.4912000000004</v>
      </c>
      <c r="F35" s="7"/>
    </row>
    <row r="36" spans="1:7" s="7" customFormat="1" ht="12.75">
      <c r="A36" s="44" t="s">
        <v>7</v>
      </c>
      <c r="B36" s="45"/>
      <c r="C36" s="45"/>
      <c r="D36" s="42">
        <f>SUM(D33:D35)</f>
        <v>1.2540000000000002</v>
      </c>
      <c r="E36" s="42">
        <f t="shared" si="0"/>
        <v>10905.285600000003</v>
      </c>
      <c r="F36" s="8"/>
      <c r="G36" s="12"/>
    </row>
    <row r="37" spans="1:6" s="8" customFormat="1" ht="40.5" customHeight="1">
      <c r="A37" s="53"/>
      <c r="B37" s="53" t="s">
        <v>52</v>
      </c>
      <c r="C37" s="54"/>
      <c r="D37" s="54"/>
      <c r="E37" s="38"/>
      <c r="F37" s="7"/>
    </row>
    <row r="38" spans="1:6" s="8" customFormat="1" ht="38.25" customHeight="1">
      <c r="A38" s="51" t="s">
        <v>55</v>
      </c>
      <c r="B38" s="51" t="s">
        <v>53</v>
      </c>
      <c r="C38" s="55" t="s">
        <v>54</v>
      </c>
      <c r="D38" s="56">
        <f>0.19*1.1</f>
        <v>0.20900000000000002</v>
      </c>
      <c r="E38" s="38">
        <f t="shared" si="0"/>
        <v>1817.5476</v>
      </c>
      <c r="F38" s="7"/>
    </row>
    <row r="39" spans="1:9" s="7" customFormat="1" ht="51">
      <c r="A39" s="51" t="s">
        <v>25</v>
      </c>
      <c r="B39" s="90" t="s">
        <v>56</v>
      </c>
      <c r="C39" s="55" t="s">
        <v>23</v>
      </c>
      <c r="D39" s="56">
        <f>0.8*1.1</f>
        <v>0.8800000000000001</v>
      </c>
      <c r="E39" s="38">
        <f t="shared" si="0"/>
        <v>7652.832000000002</v>
      </c>
      <c r="H39" s="5"/>
      <c r="I39" s="9"/>
    </row>
    <row r="40" spans="1:9" s="7" customFormat="1" ht="15" customHeight="1">
      <c r="A40" s="44" t="s">
        <v>7</v>
      </c>
      <c r="B40" s="45"/>
      <c r="C40" s="45"/>
      <c r="D40" s="42">
        <f>SUM(D38:D39)</f>
        <v>1.0890000000000002</v>
      </c>
      <c r="E40" s="42">
        <f t="shared" si="0"/>
        <v>9470.379600000002</v>
      </c>
      <c r="I40" s="9"/>
    </row>
    <row r="41" spans="1:9" s="7" customFormat="1" ht="12.75">
      <c r="A41" s="57"/>
      <c r="B41" s="53" t="s">
        <v>57</v>
      </c>
      <c r="C41" s="57"/>
      <c r="D41" s="52"/>
      <c r="E41" s="38"/>
      <c r="F41" s="8"/>
      <c r="I41" s="9"/>
    </row>
    <row r="42" spans="1:9" s="8" customFormat="1" ht="38.25">
      <c r="A42" s="51" t="s">
        <v>74</v>
      </c>
      <c r="B42" s="51" t="s">
        <v>58</v>
      </c>
      <c r="C42" s="52" t="s">
        <v>24</v>
      </c>
      <c r="D42" s="43">
        <f>4.55*1.1</f>
        <v>5.005</v>
      </c>
      <c r="E42" s="38">
        <f t="shared" si="0"/>
        <v>43525.482</v>
      </c>
      <c r="I42" s="10"/>
    </row>
    <row r="43" spans="1:9" s="8" customFormat="1" ht="12.75" customHeight="1">
      <c r="A43" s="125" t="s">
        <v>7</v>
      </c>
      <c r="B43" s="125"/>
      <c r="C43" s="125"/>
      <c r="D43" s="109">
        <f>D42</f>
        <v>5.005</v>
      </c>
      <c r="E43" s="42">
        <f t="shared" si="0"/>
        <v>43525.482</v>
      </c>
      <c r="F43" s="7"/>
      <c r="I43" s="10"/>
    </row>
    <row r="44" spans="1:6" ht="12.75">
      <c r="A44" s="126" t="s">
        <v>59</v>
      </c>
      <c r="B44" s="127"/>
      <c r="C44" s="127"/>
      <c r="D44" s="127"/>
      <c r="E44" s="128"/>
      <c r="F44" s="7"/>
    </row>
    <row r="45" spans="1:6" ht="38.25">
      <c r="A45" s="57" t="s">
        <v>26</v>
      </c>
      <c r="B45" s="57" t="s">
        <v>17</v>
      </c>
      <c r="C45" s="58" t="s">
        <v>54</v>
      </c>
      <c r="D45" s="56">
        <f>2.39*1.1</f>
        <v>2.6290000000000004</v>
      </c>
      <c r="E45" s="38">
        <f t="shared" si="0"/>
        <v>22862.835600000006</v>
      </c>
      <c r="F45" s="7"/>
    </row>
    <row r="46" spans="1:6" ht="38.25">
      <c r="A46" s="57" t="s">
        <v>27</v>
      </c>
      <c r="B46" s="57" t="s">
        <v>60</v>
      </c>
      <c r="C46" s="58" t="s">
        <v>54</v>
      </c>
      <c r="D46" s="56">
        <f>1.7*1.1</f>
        <v>1.87</v>
      </c>
      <c r="E46" s="38">
        <f t="shared" si="0"/>
        <v>16262.268000000002</v>
      </c>
      <c r="F46" s="7"/>
    </row>
    <row r="47" spans="1:6" ht="38.25">
      <c r="A47" s="57" t="s">
        <v>28</v>
      </c>
      <c r="B47" s="57" t="s">
        <v>61</v>
      </c>
      <c r="C47" s="58" t="s">
        <v>54</v>
      </c>
      <c r="D47" s="56">
        <f>0.42*1.1</f>
        <v>0.462</v>
      </c>
      <c r="E47" s="38">
        <f t="shared" si="0"/>
        <v>4017.7368000000006</v>
      </c>
      <c r="F47" s="7"/>
    </row>
    <row r="48" spans="1:6" ht="12.75">
      <c r="A48" s="129" t="s">
        <v>7</v>
      </c>
      <c r="B48" s="130"/>
      <c r="C48" s="45"/>
      <c r="D48" s="42">
        <f>SUM(D45:D47)</f>
        <v>4.961</v>
      </c>
      <c r="E48" s="42">
        <f t="shared" si="0"/>
        <v>43142.84040000001</v>
      </c>
      <c r="F48" s="7"/>
    </row>
    <row r="49" spans="1:6" ht="19.5" customHeight="1">
      <c r="A49" s="137" t="s">
        <v>9</v>
      </c>
      <c r="B49" s="138"/>
      <c r="C49" s="59"/>
      <c r="D49" s="48">
        <f>D36+D40+D43+D48</f>
        <v>12.309000000000001</v>
      </c>
      <c r="E49" s="48">
        <f t="shared" si="0"/>
        <v>107043.98760000002</v>
      </c>
      <c r="F49" s="4"/>
    </row>
    <row r="50" spans="1:6" ht="12.75" customHeight="1">
      <c r="A50" s="120" t="s">
        <v>11</v>
      </c>
      <c r="B50" s="121"/>
      <c r="C50" s="121"/>
      <c r="D50" s="121"/>
      <c r="E50" s="122"/>
      <c r="F50" s="50"/>
    </row>
    <row r="51" spans="1:5" ht="12.75">
      <c r="A51" s="60"/>
      <c r="B51" s="49" t="s">
        <v>12</v>
      </c>
      <c r="C51" s="35"/>
      <c r="D51" s="35"/>
      <c r="E51" s="42"/>
    </row>
    <row r="52" spans="1:5" ht="21" customHeight="1">
      <c r="A52" s="61" t="s">
        <v>30</v>
      </c>
      <c r="B52" s="62" t="s">
        <v>62</v>
      </c>
      <c r="C52" s="62"/>
      <c r="D52" s="63"/>
      <c r="E52" s="64"/>
    </row>
    <row r="53" spans="1:5" ht="12.75">
      <c r="A53" s="61"/>
      <c r="B53" s="62" t="s">
        <v>63</v>
      </c>
      <c r="C53" s="62"/>
      <c r="D53" s="63"/>
      <c r="E53" s="64"/>
    </row>
    <row r="54" spans="1:5" ht="20.25" customHeight="1">
      <c r="A54" s="61"/>
      <c r="B54" s="91" t="s">
        <v>64</v>
      </c>
      <c r="C54" s="62" t="s">
        <v>99</v>
      </c>
      <c r="D54" s="63">
        <f>2*1.1</f>
        <v>2.2</v>
      </c>
      <c r="E54" s="65">
        <f>D54*$F$6*$F$7</f>
        <v>19132.08</v>
      </c>
    </row>
    <row r="55" spans="1:5" ht="34.5" customHeight="1">
      <c r="A55" s="61"/>
      <c r="B55" s="66" t="s">
        <v>94</v>
      </c>
      <c r="C55" s="62" t="s">
        <v>93</v>
      </c>
      <c r="D55" s="63">
        <f>(1.7*1.1)+0.03</f>
        <v>1.9000000000000001</v>
      </c>
      <c r="E55" s="65">
        <f>D55*$F$6*$F$7</f>
        <v>16523.16</v>
      </c>
    </row>
    <row r="56" spans="1:6" ht="51">
      <c r="A56" s="61"/>
      <c r="B56" s="88" t="s">
        <v>65</v>
      </c>
      <c r="C56" s="89" t="s">
        <v>23</v>
      </c>
      <c r="D56" s="67">
        <f>0.19*1.1</f>
        <v>0.20900000000000002</v>
      </c>
      <c r="E56" s="68">
        <f>D56*$F$6*$F$7</f>
        <v>1817.5476</v>
      </c>
      <c r="F56" s="11"/>
    </row>
    <row r="57" spans="1:6" ht="45.75" customHeight="1">
      <c r="A57" s="61" t="s">
        <v>31</v>
      </c>
      <c r="B57" s="36" t="s">
        <v>95</v>
      </c>
      <c r="C57" s="62" t="s">
        <v>29</v>
      </c>
      <c r="D57" s="63">
        <f>0.15*1.1</f>
        <v>0.165</v>
      </c>
      <c r="E57" s="65">
        <f>D57*$F$6*$F$7</f>
        <v>1434.9060000000002</v>
      </c>
      <c r="F57" s="11"/>
    </row>
    <row r="58" spans="1:5" ht="25.5">
      <c r="A58" s="60"/>
      <c r="B58" s="49" t="s">
        <v>18</v>
      </c>
      <c r="C58" s="49"/>
      <c r="D58" s="69"/>
      <c r="E58" s="65"/>
    </row>
    <row r="59" spans="1:5" ht="12.75">
      <c r="A59" s="60"/>
      <c r="B59" s="49" t="s">
        <v>19</v>
      </c>
      <c r="C59" s="49"/>
      <c r="D59" s="69"/>
      <c r="E59" s="65"/>
    </row>
    <row r="60" spans="1:5" ht="35.25" customHeight="1">
      <c r="A60" s="61" t="s">
        <v>32</v>
      </c>
      <c r="B60" s="62" t="s">
        <v>66</v>
      </c>
      <c r="C60" s="62" t="s">
        <v>34</v>
      </c>
      <c r="D60" s="63">
        <f>4*1.1</f>
        <v>4.4</v>
      </c>
      <c r="E60" s="65">
        <f>D60*$F$6*$F$7</f>
        <v>38264.16</v>
      </c>
    </row>
    <row r="61" spans="1:6" ht="25.5">
      <c r="A61" s="61" t="s">
        <v>33</v>
      </c>
      <c r="B61" s="62" t="s">
        <v>20</v>
      </c>
      <c r="C61" s="62" t="s">
        <v>24</v>
      </c>
      <c r="D61" s="63">
        <f>0.57*1.1</f>
        <v>0.627</v>
      </c>
      <c r="E61" s="65">
        <f>D61*$F$6*$F$7</f>
        <v>5452.6428000000005</v>
      </c>
      <c r="F61" s="11"/>
    </row>
    <row r="62" spans="1:5" ht="33.75" customHeight="1">
      <c r="A62" s="61" t="s">
        <v>35</v>
      </c>
      <c r="B62" s="62" t="s">
        <v>67</v>
      </c>
      <c r="C62" s="62" t="s">
        <v>68</v>
      </c>
      <c r="D62" s="63">
        <f>0.23*1.1</f>
        <v>0.25300000000000006</v>
      </c>
      <c r="E62" s="65">
        <f>D62*$F$6*$F$7</f>
        <v>2200.1892000000007</v>
      </c>
    </row>
    <row r="63" spans="1:5" ht="12.75">
      <c r="A63" s="60"/>
      <c r="B63" s="49" t="s">
        <v>21</v>
      </c>
      <c r="C63" s="49"/>
      <c r="D63" s="69"/>
      <c r="E63" s="65"/>
    </row>
    <row r="64" spans="1:5" ht="33.75" customHeight="1">
      <c r="A64" s="61" t="s">
        <v>36</v>
      </c>
      <c r="B64" s="62" t="s">
        <v>69</v>
      </c>
      <c r="C64" s="62" t="s">
        <v>34</v>
      </c>
      <c r="D64" s="63">
        <f>1.7*1.1</f>
        <v>1.87</v>
      </c>
      <c r="E64" s="65">
        <f>D64*$F$6*$F$7</f>
        <v>16262.268000000002</v>
      </c>
    </row>
    <row r="65" spans="1:6" ht="25.5">
      <c r="A65" s="92" t="s">
        <v>37</v>
      </c>
      <c r="B65" s="93" t="s">
        <v>22</v>
      </c>
      <c r="C65" s="93" t="s">
        <v>29</v>
      </c>
      <c r="D65" s="94">
        <f>0.23*1.1</f>
        <v>0.25300000000000006</v>
      </c>
      <c r="E65" s="95">
        <f>D65*$F$6*$F$7</f>
        <v>2200.1892000000007</v>
      </c>
      <c r="F65" s="11"/>
    </row>
    <row r="66" spans="1:6" ht="25.5">
      <c r="A66" s="96" t="s">
        <v>38</v>
      </c>
      <c r="B66" s="97" t="s">
        <v>80</v>
      </c>
      <c r="C66" s="97" t="s">
        <v>23</v>
      </c>
      <c r="D66" s="94">
        <f>0.1*1.1</f>
        <v>0.11000000000000001</v>
      </c>
      <c r="E66" s="95">
        <f>D66*$F$6*$F$7</f>
        <v>956.6040000000003</v>
      </c>
      <c r="F66" s="11"/>
    </row>
    <row r="67" spans="1:5" ht="12.75">
      <c r="A67" s="60"/>
      <c r="B67" s="49" t="s">
        <v>70</v>
      </c>
      <c r="C67" s="49"/>
      <c r="D67" s="69"/>
      <c r="E67" s="65"/>
    </row>
    <row r="68" spans="1:8" ht="38.25">
      <c r="A68" s="61" t="s">
        <v>79</v>
      </c>
      <c r="B68" s="91" t="s">
        <v>78</v>
      </c>
      <c r="C68" s="62" t="s">
        <v>71</v>
      </c>
      <c r="D68" s="63">
        <f>1*1.1</f>
        <v>1.1</v>
      </c>
      <c r="E68" s="65">
        <f>D68*$F$6*$F$7</f>
        <v>9566.04</v>
      </c>
      <c r="F68" s="77"/>
      <c r="H68" s="29"/>
    </row>
    <row r="69" spans="1:5" ht="76.5">
      <c r="A69" s="70" t="s">
        <v>76</v>
      </c>
      <c r="B69" s="91" t="s">
        <v>77</v>
      </c>
      <c r="C69" s="71" t="s">
        <v>24</v>
      </c>
      <c r="D69" s="67">
        <f>0.16*1.1</f>
        <v>0.17600000000000002</v>
      </c>
      <c r="E69" s="68">
        <f>D69*$F$6*$F$7</f>
        <v>1530.5664000000002</v>
      </c>
    </row>
    <row r="70" spans="1:6" ht="12.75">
      <c r="A70" s="72" t="s">
        <v>9</v>
      </c>
      <c r="B70" s="73"/>
      <c r="C70" s="74"/>
      <c r="D70" s="75">
        <f>SUM(D54:D69)</f>
        <v>13.263000000000002</v>
      </c>
      <c r="E70" s="76">
        <f>D70*$F$6*$F$7</f>
        <v>115340.35320000001</v>
      </c>
      <c r="F70" s="77"/>
    </row>
    <row r="71" spans="1:5" ht="31.5" customHeight="1" hidden="1">
      <c r="A71" s="139"/>
      <c r="B71" s="140"/>
      <c r="C71" s="140"/>
      <c r="D71" s="140"/>
      <c r="E71" s="141"/>
    </row>
    <row r="72" spans="1:5" ht="63" customHeight="1" hidden="1">
      <c r="A72" s="78"/>
      <c r="B72" s="79"/>
      <c r="C72" s="79"/>
      <c r="D72" s="80"/>
      <c r="E72" s="81"/>
    </row>
    <row r="73" spans="1:5" ht="12.75">
      <c r="A73" s="142" t="s">
        <v>100</v>
      </c>
      <c r="B73" s="143"/>
      <c r="C73" s="143"/>
      <c r="D73" s="143"/>
      <c r="E73" s="144"/>
    </row>
    <row r="74" spans="1:9" ht="28.5" customHeight="1">
      <c r="A74" s="82">
        <v>25</v>
      </c>
      <c r="B74" s="79" t="s">
        <v>72</v>
      </c>
      <c r="C74" s="83"/>
      <c r="D74" s="81">
        <f>6*1.1</f>
        <v>6.6000000000000005</v>
      </c>
      <c r="E74" s="81">
        <f>D74*F19*F20</f>
        <v>57396.240000000005</v>
      </c>
      <c r="F74" s="22"/>
      <c r="G74" s="22"/>
      <c r="H74" s="22"/>
      <c r="I74" s="22"/>
    </row>
    <row r="75" spans="1:9" ht="12.75">
      <c r="A75" s="84" t="s">
        <v>13</v>
      </c>
      <c r="B75" s="85"/>
      <c r="C75" s="86"/>
      <c r="D75" s="69">
        <f>D30+D49+D70+D74+D72</f>
        <v>38.457</v>
      </c>
      <c r="E75" s="87">
        <f>D75*F19*F20</f>
        <v>334437.45480000007</v>
      </c>
      <c r="F75" s="22"/>
      <c r="G75" s="22"/>
      <c r="H75" s="27"/>
      <c r="I75" s="27"/>
    </row>
    <row r="76" spans="1:9" ht="38.25">
      <c r="A76" s="99"/>
      <c r="B76" s="100" t="s">
        <v>83</v>
      </c>
      <c r="C76" s="101"/>
      <c r="D76" s="102"/>
      <c r="E76" s="102"/>
      <c r="F76" s="22"/>
      <c r="G76" s="22"/>
      <c r="H76" s="27"/>
      <c r="I76" s="27"/>
    </row>
    <row r="77" spans="1:9" ht="12.75">
      <c r="A77" s="103"/>
      <c r="B77" s="104" t="s">
        <v>84</v>
      </c>
      <c r="C77" s="105" t="s">
        <v>85</v>
      </c>
      <c r="D77" s="106">
        <f>0.029*11.6*81.9/724.7</f>
        <v>0.038017331309507386</v>
      </c>
      <c r="E77" s="107">
        <f>D77*F19*12</f>
        <v>330.61392</v>
      </c>
      <c r="F77" s="22"/>
      <c r="G77" s="22"/>
      <c r="H77" s="27"/>
      <c r="I77" s="27"/>
    </row>
    <row r="78" spans="1:9" ht="12.75" customHeight="1">
      <c r="A78" s="103"/>
      <c r="B78" s="104" t="s">
        <v>86</v>
      </c>
      <c r="C78" s="105" t="s">
        <v>85</v>
      </c>
      <c r="D78" s="106">
        <f>0.029*279.12*81.9/724.9</f>
        <v>0.9145232611394677</v>
      </c>
      <c r="E78" s="107">
        <f>D78*F19*9</f>
        <v>5964.79506612995</v>
      </c>
      <c r="F78" s="23"/>
      <c r="G78" s="23"/>
      <c r="H78" s="28"/>
      <c r="I78" s="28"/>
    </row>
    <row r="79" spans="1:5" ht="12.75">
      <c r="A79" s="37"/>
      <c r="B79" s="104" t="s">
        <v>87</v>
      </c>
      <c r="C79" s="108" t="s">
        <v>85</v>
      </c>
      <c r="D79" s="106">
        <f>0.55*4.86*598.3/724.7</f>
        <v>2.206783358631158</v>
      </c>
      <c r="E79" s="107">
        <f>D79*F19*12</f>
        <v>19191.0708</v>
      </c>
    </row>
    <row r="80" spans="1:5" ht="44.25" customHeight="1">
      <c r="A80" s="131" t="s">
        <v>88</v>
      </c>
      <c r="B80" s="132"/>
      <c r="C80" s="110"/>
      <c r="D80" s="111">
        <f>D75+D77+D78+D79</f>
        <v>41.616323951080126</v>
      </c>
      <c r="E80" s="112">
        <f>D80*F19*F20</f>
        <v>361912.1996081732</v>
      </c>
    </row>
    <row r="81" spans="1:7" ht="189" customHeight="1">
      <c r="A81" s="145" t="s">
        <v>97</v>
      </c>
      <c r="B81" s="145"/>
      <c r="C81" s="145"/>
      <c r="D81" s="145"/>
      <c r="E81" s="145"/>
      <c r="F81" s="24"/>
      <c r="G81" s="24"/>
    </row>
    <row r="82" spans="1:5" ht="12.75" customHeight="1">
      <c r="A82" s="133" t="s">
        <v>89</v>
      </c>
      <c r="B82" s="133"/>
      <c r="C82" s="133"/>
      <c r="D82" s="133"/>
      <c r="E82" s="133"/>
    </row>
    <row r="83" spans="1:5" ht="18.75" customHeight="1">
      <c r="A83" s="133"/>
      <c r="B83" s="133"/>
      <c r="C83" s="133"/>
      <c r="D83" s="133"/>
      <c r="E83" s="133"/>
    </row>
    <row r="84" spans="1:5" ht="2.25" customHeight="1">
      <c r="A84" s="133"/>
      <c r="B84" s="133"/>
      <c r="C84" s="133"/>
      <c r="D84" s="133"/>
      <c r="E84" s="133"/>
    </row>
    <row r="85" spans="1:5" ht="12.75" hidden="1">
      <c r="A85" s="133"/>
      <c r="B85" s="133"/>
      <c r="C85" s="133"/>
      <c r="D85" s="133"/>
      <c r="E85" s="133"/>
    </row>
    <row r="86" spans="1:5" ht="0.75" customHeight="1" hidden="1">
      <c r="A86" s="133"/>
      <c r="B86" s="133"/>
      <c r="C86" s="133"/>
      <c r="D86" s="133"/>
      <c r="E86" s="133"/>
    </row>
    <row r="87" spans="1:5" ht="30" customHeight="1">
      <c r="A87" s="134" t="s">
        <v>90</v>
      </c>
      <c r="B87" s="134"/>
      <c r="C87" s="134"/>
      <c r="D87" s="134"/>
      <c r="E87" s="134"/>
    </row>
    <row r="88" spans="1:5" ht="22.5">
      <c r="A88" s="30" t="s">
        <v>40</v>
      </c>
      <c r="B88" s="23"/>
      <c r="C88" s="31"/>
      <c r="D88" s="146" t="s">
        <v>91</v>
      </c>
      <c r="E88" s="124"/>
    </row>
    <row r="89" spans="1:4" ht="12.75">
      <c r="A89" s="13"/>
      <c r="B89" s="32" t="s">
        <v>41</v>
      </c>
      <c r="D89" s="33" t="s">
        <v>42</v>
      </c>
    </row>
    <row r="90" spans="1:5" ht="12.75">
      <c r="A90" s="135"/>
      <c r="B90" s="136"/>
      <c r="C90" s="136"/>
      <c r="D90" s="136"/>
      <c r="E90" s="136"/>
    </row>
    <row r="91" spans="1:3" ht="12.75">
      <c r="A91"/>
      <c r="B91"/>
      <c r="C91"/>
    </row>
  </sheetData>
  <sheetProtection/>
  <mergeCells count="23">
    <mergeCell ref="A80:B80"/>
    <mergeCell ref="A82:E86"/>
    <mergeCell ref="A87:E87"/>
    <mergeCell ref="A90:E90"/>
    <mergeCell ref="A49:B49"/>
    <mergeCell ref="A50:E50"/>
    <mergeCell ref="A71:E71"/>
    <mergeCell ref="A73:E73"/>
    <mergeCell ref="A81:E81"/>
    <mergeCell ref="D88:E88"/>
    <mergeCell ref="A20:E20"/>
    <mergeCell ref="A25:E25"/>
    <mergeCell ref="A31:E31"/>
    <mergeCell ref="A43:C43"/>
    <mergeCell ref="A44:E44"/>
    <mergeCell ref="A48:B48"/>
    <mergeCell ref="C1:E1"/>
    <mergeCell ref="C2:E2"/>
    <mergeCell ref="A13:B13"/>
    <mergeCell ref="A14:E14"/>
    <mergeCell ref="A16:E16"/>
    <mergeCell ref="A19:E19"/>
    <mergeCell ref="C7:E7"/>
  </mergeCells>
  <printOptions/>
  <pageMargins left="0.7480314960629921" right="0.1968503937007874" top="0.2755905511811024" bottom="0.2755905511811024" header="0.5118110236220472" footer="0.5118110236220472"/>
  <pageSetup fitToHeight="2" fitToWidth="2" horizontalDpi="600" verticalDpi="600" orientation="portrait" scale="6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2022-04-14T22:18:42Z</cp:lastPrinted>
  <dcterms:created xsi:type="dcterms:W3CDTF">1996-10-08T23:32:33Z</dcterms:created>
  <dcterms:modified xsi:type="dcterms:W3CDTF">2022-04-14T22:19:45Z</dcterms:modified>
  <cp:category/>
  <cp:version/>
  <cp:contentType/>
  <cp:contentStatus/>
</cp:coreProperties>
</file>