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Ленина 44" sheetId="1" r:id="rId1"/>
    <sheet name="Лист1" sheetId="2" r:id="rId2"/>
    <sheet name="2015" sheetId="3" r:id="rId3"/>
  </sheets>
  <definedNames>
    <definedName name="_xlnm._FilterDatabase" localSheetId="2" hidden="1">'2015'!$B$6:$L$37</definedName>
    <definedName name="_xlnm.Print_Area" localSheetId="2">'2015'!$B$2:$L$37</definedName>
    <definedName name="_xlnm.Print_Area" localSheetId="0">'Ленина 44'!$B$1:$O$166</definedName>
  </definedNames>
  <calcPr fullCalcOnLoad="1"/>
</workbook>
</file>

<file path=xl/sharedStrings.xml><?xml version="1.0" encoding="utf-8"?>
<sst xmlns="http://schemas.openxmlformats.org/spreadsheetml/2006/main" count="878" uniqueCount="428">
  <si>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</si>
  <si>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</si>
  <si>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</si>
  <si>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</si>
  <si>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</si>
  <si>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</si>
  <si>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</si>
  <si>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</si>
  <si>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</si>
  <si>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</si>
  <si>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</si>
  <si>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</si>
  <si>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</si>
  <si>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</si>
  <si>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Руднев О.В.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</si>
  <si>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</si>
  <si>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</si>
  <si>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</si>
  <si>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</si>
  <si>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</si>
  <si>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</si>
  <si>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</si>
  <si>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</si>
  <si>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</si>
  <si>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</si>
  <si>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</si>
  <si>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</si>
  <si>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</si>
  <si>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</si>
  <si>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</si>
  <si>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</si>
  <si>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</si>
  <si>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</si>
  <si>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</si>
  <si>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</si>
  <si>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</si>
  <si>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</si>
  <si>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</si>
  <si>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</si>
  <si>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</si>
  <si>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</si>
  <si>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</si>
  <si>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</si>
  <si>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</si>
  <si>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</si>
  <si>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</si>
  <si>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</si>
  <si>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</si>
  <si>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</si>
  <si>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</si>
  <si>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</si>
  <si>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</si>
  <si>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</si>
  <si>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</si>
  <si>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</si>
  <si>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</si>
  <si>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</si>
  <si>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</si>
  <si>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</si>
  <si>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</si>
  <si>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</si>
  <si>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</si>
  <si>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</si>
  <si>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</si>
  <si>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</si>
  <si>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</si>
  <si>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</si>
  <si>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</si>
  <si>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</si>
  <si>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</si>
  <si>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</si>
  <si>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</si>
  <si>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</si>
  <si>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</si>
  <si>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</si>
  <si>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</si>
  <si>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</si>
  <si>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</si>
  <si>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</si>
  <si>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</si>
  <si>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</si>
  <si>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</si>
  <si>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</si>
  <si>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</si>
  <si>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</si>
  <si>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</si>
  <si>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</si>
  <si>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</si>
  <si>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</si>
  <si>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</si>
  <si>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</si>
  <si>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</si>
  <si>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</si>
  <si>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</si>
  <si>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</si>
  <si>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</si>
  <si>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</si>
  <si>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</si>
  <si>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</si>
  <si>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</si>
  <si>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</si>
  <si>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</si>
  <si>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</si>
  <si>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</si>
  <si>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</si>
  <si>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</si>
  <si>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</si>
  <si>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</si>
  <si>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</si>
  <si>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</si>
  <si>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</si>
  <si>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</si>
  <si>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</si>
  <si>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</si>
  <si>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</si>
  <si>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</si>
  <si>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</si>
  <si>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</si>
  <si>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</si>
  <si>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</si>
  <si>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</si>
  <si>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</si>
  <si>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</si>
  <si>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</si>
  <si>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</si>
  <si>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</si>
  <si>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</si>
  <si>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</si>
  <si>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</si>
  <si>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</si>
  <si>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</si>
  <si>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</si>
  <si>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</si>
  <si>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</si>
  <si>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</si>
  <si>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</si>
  <si>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</si>
  <si>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</si>
  <si>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</si>
  <si>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</si>
  <si>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</si>
  <si>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</si>
  <si>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</si>
  <si>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</si>
  <si>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</si>
  <si>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</si>
  <si>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</si>
  <si>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</si>
  <si>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</si>
  <si>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</si>
  <si>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</si>
  <si>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</si>
  <si>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</si>
  <si>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</si>
  <si>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</si>
  <si>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</si>
  <si>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</si>
  <si>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</si>
  <si>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</si>
  <si>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</si>
  <si>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</si>
  <si>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</si>
  <si>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</si>
  <si>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</si>
  <si>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</si>
  <si>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</si>
  <si>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</si>
  <si>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</si>
  <si>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</si>
  <si>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</si>
  <si>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</si>
  <si>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</si>
  <si>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</si>
  <si>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</si>
  <si>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</si>
  <si>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</si>
  <si>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</si>
  <si>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</si>
  <si>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</si>
  <si>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</si>
  <si>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</si>
  <si>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</si>
  <si>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</si>
  <si>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</si>
  <si>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</si>
  <si>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</si>
  <si>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</si>
  <si>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</si>
  <si>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</si>
  <si>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</si>
  <si>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</si>
  <si>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</si>
  <si>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</si>
  <si>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</si>
  <si>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муфта</t>
  </si>
  <si>
    <t>уголок</t>
  </si>
  <si>
    <t>Копосов С</t>
  </si>
  <si>
    <t>Чуприянов О.Х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</si>
  <si>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</si>
  <si>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</si>
  <si>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</si>
  <si>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</si>
  <si>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</si>
  <si>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</si>
  <si>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</si>
  <si>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</si>
  <si>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</si>
  <si>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</si>
  <si>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</si>
  <si>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</si>
  <si>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</si>
  <si>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</si>
  <si>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</si>
  <si>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</si>
  <si>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</si>
  <si>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</si>
  <si>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</si>
  <si>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</si>
  <si>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</si>
  <si>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</si>
  <si>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</si>
  <si>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</si>
  <si>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</si>
  <si>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</si>
  <si>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</si>
  <si>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</si>
  <si>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</si>
  <si>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</si>
  <si>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</si>
  <si>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</si>
  <si>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ООО "Прайд-ЛТД</t>
  </si>
  <si>
    <t>Павловская Татьяна Анатольевна</t>
  </si>
  <si>
    <t xml:space="preserve">Уровень собираемости  2015 года </t>
  </si>
  <si>
    <t>ИТОГО  РАСХОДЫ</t>
  </si>
  <si>
    <t>Замена электролампочки</t>
  </si>
  <si>
    <t>Замена светошумового датчика</t>
  </si>
  <si>
    <t>Прочистка стояка КНС</t>
  </si>
  <si>
    <t>семикин</t>
  </si>
  <si>
    <t>2 подъезд</t>
  </si>
  <si>
    <t>Копосов С.А</t>
  </si>
  <si>
    <t>тройник</t>
  </si>
  <si>
    <t>Вызов водоканала</t>
  </si>
  <si>
    <t>Отчет за  2015 год Ленина, 44 (10 под., 132 кв., 6619,0 кв. м)</t>
  </si>
  <si>
    <t>Семикин О.В.</t>
  </si>
  <si>
    <t>Ленина 44</t>
  </si>
  <si>
    <t>кв 29</t>
  </si>
  <si>
    <t>Поиск причины отключения автомотического выключателя</t>
  </si>
  <si>
    <t xml:space="preserve">Семикин </t>
  </si>
  <si>
    <t>кв 2</t>
  </si>
  <si>
    <t>Замена Автомата 25 А</t>
  </si>
  <si>
    <t>3 и 10 подъезд</t>
  </si>
  <si>
    <t>Ремонт электропатрона в светильнике</t>
  </si>
  <si>
    <t>10 подъезд, 4 этаж</t>
  </si>
  <si>
    <t>2 подвал</t>
  </si>
  <si>
    <t>Устронение течи Ц.О</t>
  </si>
  <si>
    <t>кв 93</t>
  </si>
  <si>
    <t>Устронение течи подводки к родиатору</t>
  </si>
  <si>
    <t>американка</t>
  </si>
  <si>
    <t>ленина 44</t>
  </si>
  <si>
    <t>9 подъезд</t>
  </si>
  <si>
    <t>Ремонт перил, сварочные работы</t>
  </si>
  <si>
    <t xml:space="preserve">труба </t>
  </si>
  <si>
    <t>гр</t>
  </si>
  <si>
    <t>электродов</t>
  </si>
  <si>
    <t>диск балгарочный</t>
  </si>
  <si>
    <t>8 подъезд, 1,2 этаж</t>
  </si>
  <si>
    <t>1-10 подъезд</t>
  </si>
  <si>
    <t>Произведены работы по устранению не законных врезок</t>
  </si>
  <si>
    <t>Замена электролампочек</t>
  </si>
  <si>
    <t xml:space="preserve">шт </t>
  </si>
  <si>
    <t>8 подвал</t>
  </si>
  <si>
    <t>Замена стояка ХВС частично</t>
  </si>
  <si>
    <t>кв.115</t>
  </si>
  <si>
    <t>Устронение течи подвадки родиатора</t>
  </si>
  <si>
    <t>уголка</t>
  </si>
  <si>
    <t>см</t>
  </si>
  <si>
    <t>Диагностика эл.проводки в квартире</t>
  </si>
  <si>
    <t>9 подъезд,5 этаж</t>
  </si>
  <si>
    <t>Замена лампочки и патрона</t>
  </si>
  <si>
    <t>2 этаж</t>
  </si>
  <si>
    <t>Замена лампочки и замена датчика под козырьком</t>
  </si>
  <si>
    <t>Ремонт агрождения мусорных баков</t>
  </si>
  <si>
    <t xml:space="preserve">7 подъезд </t>
  </si>
  <si>
    <t>Ремонт домофона</t>
  </si>
  <si>
    <t>Устранение течи крана в подъезде</t>
  </si>
  <si>
    <t>кв 72</t>
  </si>
  <si>
    <t>Пропала фаза в квартире. Устранил неисправность</t>
  </si>
  <si>
    <t>10 подъезд</t>
  </si>
  <si>
    <t>Ремонт двери. Сварка</t>
  </si>
  <si>
    <t>кв 109</t>
  </si>
  <si>
    <t>Установка заглушек на подводки к родиатору</t>
  </si>
  <si>
    <t>заглушки</t>
  </si>
  <si>
    <t>кв. 2</t>
  </si>
  <si>
    <t>Установка кранов в подвале и в кв.2</t>
  </si>
  <si>
    <t>3-5 подъезд</t>
  </si>
  <si>
    <t>Вывоз мусора</t>
  </si>
  <si>
    <t>Заменил датчик движения и лампу накаливания, убрал провода.</t>
  </si>
  <si>
    <t>3 подъезд</t>
  </si>
  <si>
    <t>Заменил лампочку под козырьком</t>
  </si>
  <si>
    <t>4 подъезд, 2 этаж</t>
  </si>
  <si>
    <t>Замена лампочки</t>
  </si>
  <si>
    <t>5 подъезд</t>
  </si>
  <si>
    <t>Устранение порыва розлива ХВС</t>
  </si>
  <si>
    <t>угол подъезда № 1</t>
  </si>
  <si>
    <t>Распил упавшего дерева. Вывоз.</t>
  </si>
  <si>
    <t>кв.124</t>
  </si>
  <si>
    <t>Течьподводки к родиатору</t>
  </si>
  <si>
    <t>6 подъезд</t>
  </si>
  <si>
    <t>Замена датчика и лампочки</t>
  </si>
  <si>
    <t>Замена датчика под козырьком</t>
  </si>
  <si>
    <t>Васкул И С</t>
  </si>
  <si>
    <t xml:space="preserve">8 подъезд, </t>
  </si>
  <si>
    <t>Обрамление крыльца уголком, установка сетин, бетонирование</t>
  </si>
  <si>
    <t>Бажина Е.В.</t>
  </si>
  <si>
    <t>Штукатурка дверного проема</t>
  </si>
  <si>
    <t>Замнена узла затвора ЦО,подведение трубы к узлу от ХВС</t>
  </si>
  <si>
    <t xml:space="preserve">затвора </t>
  </si>
  <si>
    <t>американки</t>
  </si>
  <si>
    <t>фитенги</t>
  </si>
  <si>
    <t>баченки</t>
  </si>
  <si>
    <t>труба метал пласт</t>
  </si>
  <si>
    <t xml:space="preserve">Ленина 44 </t>
  </si>
  <si>
    <t>8 подъезд,5 этаж</t>
  </si>
  <si>
    <t>4 этаж</t>
  </si>
  <si>
    <t>Замена лампочки и датчика движения</t>
  </si>
  <si>
    <t>3 этаж</t>
  </si>
  <si>
    <t>Замена патрона и лампочки</t>
  </si>
  <si>
    <t>1 этаж</t>
  </si>
  <si>
    <t>под козырьком</t>
  </si>
  <si>
    <t>13,08.15</t>
  </si>
  <si>
    <t>4 подъезд</t>
  </si>
  <si>
    <t>Замена лампочки и датчика звука</t>
  </si>
  <si>
    <t>Произведен покос травы</t>
  </si>
  <si>
    <t>ч</t>
  </si>
  <si>
    <t>работа</t>
  </si>
  <si>
    <t>кв 9</t>
  </si>
  <si>
    <t>Устранение течи стояка КНС</t>
  </si>
  <si>
    <t>Замена лампы накала пол козырьком</t>
  </si>
  <si>
    <t>4 подъезд, 1 этаж</t>
  </si>
  <si>
    <t>Замена датчика звука день-ночь, лампа</t>
  </si>
  <si>
    <t>Замена лампы накала и патрон</t>
  </si>
  <si>
    <t xml:space="preserve">5 подъезд </t>
  </si>
  <si>
    <t xml:space="preserve">замена лампы накала </t>
  </si>
  <si>
    <t>Вызов водоконала</t>
  </si>
  <si>
    <t>Замена стояков ХВС, ГВС, замена подводки к родиатору и замена подводки к полотенчику</t>
  </si>
  <si>
    <t>американкауголок</t>
  </si>
  <si>
    <t>5 подъезд, 1 этаж</t>
  </si>
  <si>
    <t>кв 8</t>
  </si>
  <si>
    <t>Установил заглушку</t>
  </si>
  <si>
    <t>заглушка</t>
  </si>
  <si>
    <t>8 подъезд</t>
  </si>
  <si>
    <t>Замена участка КНС</t>
  </si>
  <si>
    <t>рюмка</t>
  </si>
  <si>
    <t>селикон</t>
  </si>
  <si>
    <t>4 подъезд, крыша</t>
  </si>
  <si>
    <t>повесили замок</t>
  </si>
  <si>
    <t>торец дома</t>
  </si>
  <si>
    <t>Закрасил на точце дома натписи краской</t>
  </si>
  <si>
    <t>дет.площадка</t>
  </si>
  <si>
    <t>Ремонт ограждения</t>
  </si>
  <si>
    <t>1,3,4,8,10 подъезд</t>
  </si>
  <si>
    <t>Установка светодиодных кобр</t>
  </si>
  <si>
    <t>9 подвал</t>
  </si>
  <si>
    <t>Замена участка розлива ЦО</t>
  </si>
  <si>
    <t>лён</t>
  </si>
  <si>
    <t>диск отрезной</t>
  </si>
  <si>
    <t>1, 4, 5, 8, 10 подъезд</t>
  </si>
  <si>
    <t xml:space="preserve">Установил замки на чердачные помещения </t>
  </si>
  <si>
    <t>Произведен осмотр чердачных помещений на наличие замков</t>
  </si>
  <si>
    <t>кв. 93</t>
  </si>
  <si>
    <t>Прочистка вент. шахты</t>
  </si>
  <si>
    <t>кв. 5 и 8</t>
  </si>
  <si>
    <t>Замена стояка ХВС Ванна</t>
  </si>
  <si>
    <t>2 подъезд, 1 этаж</t>
  </si>
  <si>
    <t>6 подъезд, 1 этаж</t>
  </si>
  <si>
    <t>Замена датчика, патрона и лампочки</t>
  </si>
  <si>
    <t>Замена датчика, лампочки</t>
  </si>
  <si>
    <t>копосов С</t>
  </si>
  <si>
    <t>кв. 15</t>
  </si>
  <si>
    <t xml:space="preserve">Осмотр щитовой на предмет правильного подключения </t>
  </si>
  <si>
    <t>датчики оптикоакустический</t>
  </si>
  <si>
    <t>полотно для ножовки</t>
  </si>
  <si>
    <t>САНТЕХМАТЕРИАЛЫ</t>
  </si>
  <si>
    <t>ремонт домофона Ленина 44</t>
  </si>
  <si>
    <t>Ремонт двери Ленина  44  - 10 подъезд</t>
  </si>
  <si>
    <t>ВЫВОЗ МУСОРА МЕШКИ Ленина  44</t>
  </si>
  <si>
    <t>ШТУКАТУРКА РОТБАНД Ленина 44</t>
  </si>
  <si>
    <t>смесь  для  плитки  Ленина 44</t>
  </si>
  <si>
    <t>76-37</t>
  </si>
  <si>
    <t>Васкул Игорь Ярославович</t>
  </si>
  <si>
    <t>газовый  баллон,  крыльцо Ленина 44,  подъезд 8</t>
  </si>
  <si>
    <t>цемент,   крыльцо  Ленина 44,  подъезд 8</t>
  </si>
  <si>
    <t>Судебные и прочие штрафы, пени</t>
  </si>
  <si>
    <t>административный  штраф Роспотребнадзор  Ленина 44</t>
  </si>
  <si>
    <t>Уборка вывоз собранного мусора Ленина 44</t>
  </si>
  <si>
    <t>Восстановление крыльца Ленина 44 - 8 подъезд</t>
  </si>
  <si>
    <t>Бажина Е.В. - отделочные работы штукатурка дверного проема Ленина 44 - 2 подъезд</t>
  </si>
  <si>
    <t>Уборка упавшего дерева Ленина 44</t>
  </si>
  <si>
    <t>Покос травы Ленина 44</t>
  </si>
  <si>
    <t>Установка  створок   окна Ленина 44,   7 подъезд</t>
  </si>
  <si>
    <t>Отчистка бордюров и торца от грунта Ленина 44</t>
  </si>
  <si>
    <t>поверка ИПУ  Ленина  44</t>
  </si>
  <si>
    <t>бензин на покос травы Ленина 44</t>
  </si>
  <si>
    <t>Поверка вычислитель  расходомер ОДПУ Ленина 44</t>
  </si>
  <si>
    <t>Ленина 44 сантехматериалы</t>
  </si>
  <si>
    <t>Покос  травы  Ленина 44</t>
  </si>
  <si>
    <t>Замена затворов  Отопления Ленина  44 10 подъезд</t>
  </si>
  <si>
    <t>Проверка  ОДПУ  Ленина 44</t>
  </si>
  <si>
    <t>сантехматериалы Ленина  44</t>
  </si>
  <si>
    <t>Ремонт  домофона Ленина 44 - 10 подъезд</t>
  </si>
  <si>
    <t>Краска аэрозольная - удаление надписей Ленина 44</t>
  </si>
  <si>
    <t>сантехматериалы Ленина 44</t>
  </si>
  <si>
    <t>Светодиодные кобры Ленина 44,  7 подъезд</t>
  </si>
  <si>
    <t>Светодиодные кобры Ленина 44,  1 3 5, 9  подъезды</t>
  </si>
  <si>
    <t>Дератизация Ленина 44, кв.86</t>
  </si>
  <si>
    <t>Замок навесной Ленина 44</t>
  </si>
  <si>
    <t>Ремонт домофонной двери Ленина 44, 10 подъезд</t>
  </si>
  <si>
    <t>Вышка Ленина 44, 5 часов - установка 5 кобр освещения</t>
  </si>
  <si>
    <t>Работы по установке нового козырька, Ленина 44, подъезд №  8</t>
  </si>
  <si>
    <t>76-18</t>
  </si>
  <si>
    <t>Осипенко Татьяна Даниловна</t>
  </si>
  <si>
    <t xml:space="preserve">ул. Ленина, д. 44 </t>
  </si>
  <si>
    <t>Микоелян Нина Александровна</t>
  </si>
  <si>
    <t>ул. Ленина, д. 44  п. 1 - 5</t>
  </si>
  <si>
    <t>76-21</t>
  </si>
  <si>
    <t>ул. Ленина, д. 44  п. 1  - 10</t>
  </si>
  <si>
    <t>76-39</t>
  </si>
  <si>
    <t>Ирхина Татьяна  Александровна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</si>
</sst>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0" fontId="1" fillId="8" borderId="1" xfId="0" applyFont="1" applyFill="1" applyBorder="1" applyAlignment="1">
      <alignment/>
    </xf>
    <xf numFmtId="4" fontId="2" fillId="9" borderId="1" xfId="0" applyNumberFormat="1" applyFont="1" applyFill="1" applyBorder="1" applyAlignment="1">
      <alignment/>
    </xf>
    <xf numFmtId="4" fontId="1" fillId="9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 applyProtection="1">
      <alignment/>
      <protection hidden="1"/>
    </xf>
    <xf numFmtId="0" fontId="1" fillId="9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hidden="1"/>
    </xf>
    <xf numFmtId="14" fontId="1" fillId="0" borderId="1" xfId="0" applyNumberFormat="1" applyFont="1" applyFill="1" applyBorder="1" applyAlignment="1" applyProtection="1">
      <alignment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 horizontal="right" vertical="center" wrapTex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/>
    </xf>
    <xf numFmtId="4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10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4" fontId="2" fillId="1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5" activePane="bottomLeft" state="frozen"/>
      <selection pane="topLeft" activeCell="A1" sqref="A1"/>
      <selection pane="bottomLeft" activeCell="Q1" sqref="Q1:BN16384"/>
    </sheetView>
  </sheetViews>
  <sheetFormatPr defaultColWidth="9.00390625" defaultRowHeight="12.75"/>
  <cols>
    <col min="1" max="1" width="9.125" style="11" customWidth="1"/>
    <col min="2" max="2" width="29.75390625" style="11" customWidth="1"/>
    <col min="3" max="14" width="8.875" style="11" customWidth="1"/>
    <col min="15" max="15" width="10.875" style="11" customWidth="1"/>
    <col min="16" max="16" width="9.125" style="11" customWidth="1"/>
    <col min="17" max="17" width="10.125" style="11" hidden="1" customWidth="1"/>
    <col min="18" max="66" width="0" style="11" hidden="1" customWidth="1"/>
    <col min="67" max="16384" width="9.125" style="11" customWidth="1"/>
  </cols>
  <sheetData>
    <row r="1" ht="15.75">
      <c r="B1" s="14" t="s">
        <v>172</v>
      </c>
    </row>
    <row r="2" ht="11.25">
      <c r="O2" s="15"/>
    </row>
    <row r="3" spans="2:15" ht="15.75">
      <c r="B3" s="14" t="s">
        <v>242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1.25"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</row>
    <row r="5" spans="2:15" ht="11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7" ht="11.25">
      <c r="A6" s="7">
        <v>20</v>
      </c>
      <c r="B6" s="10" t="s">
        <v>214</v>
      </c>
      <c r="C6" s="13">
        <f>SUM(C7:C18)</f>
        <v>19424.901791283723</v>
      </c>
      <c r="D6" s="13">
        <f aca="true" t="shared" si="0" ref="D6:N6">SUM(D7:D18)</f>
        <v>19189.149681812094</v>
      </c>
      <c r="E6" s="13">
        <f t="shared" si="0"/>
        <v>16841.10228085912</v>
      </c>
      <c r="F6" s="13">
        <f t="shared" si="0"/>
        <v>21909.197338332735</v>
      </c>
      <c r="G6" s="13">
        <f t="shared" si="0"/>
        <v>15232.409370400015</v>
      </c>
      <c r="H6" s="13">
        <f t="shared" si="0"/>
        <v>18647.384824896006</v>
      </c>
      <c r="I6" s="13">
        <f t="shared" si="0"/>
        <v>36512.022706570024</v>
      </c>
      <c r="J6" s="13">
        <f t="shared" si="0"/>
        <v>15962.743558784015</v>
      </c>
      <c r="K6" s="13">
        <f t="shared" si="0"/>
        <v>18760.386767534485</v>
      </c>
      <c r="L6" s="13">
        <f t="shared" si="0"/>
        <v>18500.97917951637</v>
      </c>
      <c r="M6" s="13">
        <f t="shared" si="0"/>
        <v>61272.00049109773</v>
      </c>
      <c r="N6" s="13">
        <f t="shared" si="0"/>
        <v>59639.57848965841</v>
      </c>
      <c r="O6" s="13">
        <f aca="true" t="shared" si="1" ref="O6:O37">SUM(C6:N6)</f>
        <v>321891.8564807447</v>
      </c>
      <c r="Q6" s="12">
        <f>O6/12/N146</f>
        <v>4.052624470976793</v>
      </c>
    </row>
    <row r="7" spans="1:15" ht="11.25">
      <c r="A7" s="23" t="s">
        <v>175</v>
      </c>
      <c r="B7" s="10" t="s">
        <v>215</v>
      </c>
      <c r="C7" s="18">
        <f>AI61/0.87*1.202*C$148+AW61</f>
        <v>7671.260788499191</v>
      </c>
      <c r="D7" s="18">
        <f aca="true" t="shared" si="2" ref="D7:N7">AJ61/0.87*1.202*D$148+AX61</f>
        <v>7671.260788499191</v>
      </c>
      <c r="E7" s="18">
        <f t="shared" si="2"/>
        <v>7671.260788499191</v>
      </c>
      <c r="F7" s="18">
        <f t="shared" si="2"/>
        <v>7671.260788499191</v>
      </c>
      <c r="G7" s="18">
        <f t="shared" si="2"/>
        <v>7671.260788499191</v>
      </c>
      <c r="H7" s="18">
        <f t="shared" si="2"/>
        <v>7671.260788499191</v>
      </c>
      <c r="I7" s="18">
        <f t="shared" si="2"/>
        <v>7671.260788499191</v>
      </c>
      <c r="J7" s="18">
        <f t="shared" si="2"/>
        <v>7671.260788499191</v>
      </c>
      <c r="K7" s="18">
        <f t="shared" si="2"/>
        <v>7671.260788499191</v>
      </c>
      <c r="L7" s="18">
        <f t="shared" si="2"/>
        <v>7671.260788499191</v>
      </c>
      <c r="M7" s="18">
        <f t="shared" si="2"/>
        <v>7671.260788499191</v>
      </c>
      <c r="N7" s="18">
        <f t="shared" si="2"/>
        <v>7671.260788499191</v>
      </c>
      <c r="O7" s="13">
        <f t="shared" si="1"/>
        <v>92055.12946199028</v>
      </c>
    </row>
    <row r="8" spans="1:15" ht="11.25">
      <c r="A8" s="23" t="s">
        <v>176</v>
      </c>
      <c r="B8" s="10" t="s">
        <v>216</v>
      </c>
      <c r="C8" s="18">
        <f>AI62/0.87*1.202*C$148+AW62</f>
        <v>10191.817904720354</v>
      </c>
      <c r="D8" s="18">
        <f aca="true" t="shared" si="3" ref="D8:N8">AJ62/0.87*1.202*D$148+AX62</f>
        <v>10191.817904720354</v>
      </c>
      <c r="E8" s="18">
        <f t="shared" si="3"/>
        <v>7568.685072812973</v>
      </c>
      <c r="F8" s="18">
        <f t="shared" si="3"/>
        <v>4383.577593428109</v>
      </c>
      <c r="G8" s="18">
        <f t="shared" si="3"/>
        <v>4383.577593428109</v>
      </c>
      <c r="H8" s="18">
        <f t="shared" si="3"/>
        <v>4383.577593428109</v>
      </c>
      <c r="I8" s="18">
        <f t="shared" si="3"/>
        <v>4383.577593428109</v>
      </c>
      <c r="J8" s="18">
        <f t="shared" si="3"/>
        <v>4383.577593428109</v>
      </c>
      <c r="K8" s="18">
        <f t="shared" si="3"/>
        <v>4383.577593428109</v>
      </c>
      <c r="L8" s="18">
        <f t="shared" si="3"/>
        <v>4383.577593428109</v>
      </c>
      <c r="M8" s="18">
        <f t="shared" si="3"/>
        <v>4383.577593428109</v>
      </c>
      <c r="N8" s="18">
        <f t="shared" si="3"/>
        <v>4383.577593428109</v>
      </c>
      <c r="O8" s="13">
        <f t="shared" si="1"/>
        <v>67404.51922310668</v>
      </c>
    </row>
    <row r="9" spans="1:15" ht="11.25">
      <c r="A9" s="23" t="s">
        <v>177</v>
      </c>
      <c r="B9" s="10" t="s">
        <v>136</v>
      </c>
      <c r="C9" s="18">
        <f>AI63*C$148+AW63</f>
        <v>737.1205084574195</v>
      </c>
      <c r="D9" s="18">
        <f aca="true" t="shared" si="4" ref="D9:N9">AJ63*D$148+AX63</f>
        <v>923.124658893822</v>
      </c>
      <c r="E9" s="18">
        <f t="shared" si="4"/>
        <v>68.21532353167453</v>
      </c>
      <c r="F9" s="18">
        <f t="shared" si="4"/>
        <v>5854.358956405436</v>
      </c>
      <c r="G9" s="18">
        <f t="shared" si="4"/>
        <v>797.6275004300148</v>
      </c>
      <c r="H9" s="18">
        <f t="shared" si="4"/>
        <v>3159.4831343332576</v>
      </c>
      <c r="I9" s="18">
        <f t="shared" si="4"/>
        <v>3014.5779231232523</v>
      </c>
      <c r="J9" s="18">
        <f t="shared" si="4"/>
        <v>299.47320231841536</v>
      </c>
      <c r="K9" s="18">
        <f t="shared" si="4"/>
        <v>5664.868101030941</v>
      </c>
      <c r="L9" s="18">
        <f t="shared" si="4"/>
        <v>2363.2280110796532</v>
      </c>
      <c r="M9" s="18">
        <f t="shared" si="4"/>
        <v>4057.162109170433</v>
      </c>
      <c r="N9" s="18">
        <f t="shared" si="4"/>
        <v>584.7401077311115</v>
      </c>
      <c r="O9" s="13">
        <f t="shared" si="1"/>
        <v>27523.979536505427</v>
      </c>
    </row>
    <row r="10" spans="1:15" ht="11.25">
      <c r="A10" s="23" t="s">
        <v>178</v>
      </c>
      <c r="B10" s="10" t="s">
        <v>138</v>
      </c>
      <c r="C10" s="18">
        <f aca="true" t="shared" si="5" ref="C10:C18">AI64*C$148+AW64</f>
        <v>824.7025896067563</v>
      </c>
      <c r="D10" s="18">
        <f aca="true" t="shared" si="6" ref="D10:D18">AJ64*D$148+AX64</f>
        <v>402.9463296987286</v>
      </c>
      <c r="E10" s="18">
        <f aca="true" t="shared" si="7" ref="E10:E18">AK64*E$148+AY64</f>
        <v>1532.9410960152813</v>
      </c>
      <c r="F10" s="18">
        <f aca="true" t="shared" si="8" ref="F10:F18">AL64*F$148+AZ64</f>
        <v>0</v>
      </c>
      <c r="G10" s="18">
        <f aca="true" t="shared" si="9" ref="G10:G18">AM64*G$148+BA64</f>
        <v>379.94348804269885</v>
      </c>
      <c r="H10" s="18">
        <f aca="true" t="shared" si="10" ref="H10:H18">AN64*H$148+BB64</f>
        <v>2578.0633086354483</v>
      </c>
      <c r="I10" s="18">
        <f aca="true" t="shared" si="11" ref="I10:I18">AO64*I$148+BC64</f>
        <v>442.60640151946967</v>
      </c>
      <c r="J10" s="18">
        <f aca="true" t="shared" si="12" ref="J10:J18">AP64*J$148+BD64</f>
        <v>3608.4319745383</v>
      </c>
      <c r="K10" s="18">
        <f aca="true" t="shared" si="13" ref="K10:K18">AQ64*K$148+BE64</f>
        <v>1040.680284576244</v>
      </c>
      <c r="L10" s="18">
        <f aca="true" t="shared" si="14" ref="L10:L18">AR64*L$148+BF64</f>
        <v>1582.9127865094151</v>
      </c>
      <c r="M10" s="18">
        <f aca="true" t="shared" si="15" ref="M10:M18">AS64*M$148+BG64</f>
        <v>40850</v>
      </c>
      <c r="N10" s="18">
        <f aca="true" t="shared" si="16" ref="N10:N18">AT64*N$148+BH64</f>
        <v>0</v>
      </c>
      <c r="O10" s="13">
        <f t="shared" si="1"/>
        <v>53243.22825914234</v>
      </c>
    </row>
    <row r="11" spans="1:15" ht="11.25">
      <c r="A11" s="23" t="s">
        <v>179</v>
      </c>
      <c r="B11" s="10" t="s">
        <v>217</v>
      </c>
      <c r="C11" s="18">
        <f t="shared" si="5"/>
        <v>0</v>
      </c>
      <c r="D11" s="18">
        <f t="shared" si="6"/>
        <v>0</v>
      </c>
      <c r="E11" s="18">
        <f t="shared" si="7"/>
        <v>0</v>
      </c>
      <c r="F11" s="18">
        <f t="shared" si="8"/>
        <v>0</v>
      </c>
      <c r="G11" s="18">
        <f t="shared" si="9"/>
        <v>0</v>
      </c>
      <c r="H11" s="18">
        <f t="shared" si="10"/>
        <v>0</v>
      </c>
      <c r="I11" s="18">
        <f t="shared" si="11"/>
        <v>15000</v>
      </c>
      <c r="J11" s="18">
        <f t="shared" si="12"/>
        <v>0</v>
      </c>
      <c r="K11" s="18">
        <f t="shared" si="13"/>
        <v>0</v>
      </c>
      <c r="L11" s="18">
        <f t="shared" si="14"/>
        <v>0</v>
      </c>
      <c r="M11" s="18">
        <f t="shared" si="15"/>
        <v>0</v>
      </c>
      <c r="N11" s="18">
        <f t="shared" si="16"/>
        <v>47000</v>
      </c>
      <c r="O11" s="13">
        <f t="shared" si="1"/>
        <v>62000</v>
      </c>
    </row>
    <row r="12" spans="1:15" ht="11.25">
      <c r="A12" s="23" t="s">
        <v>180</v>
      </c>
      <c r="B12" s="10" t="s">
        <v>30</v>
      </c>
      <c r="C12" s="18">
        <f t="shared" si="5"/>
        <v>0</v>
      </c>
      <c r="D12" s="18">
        <f t="shared" si="6"/>
        <v>0</v>
      </c>
      <c r="E12" s="18">
        <f t="shared" si="7"/>
        <v>0</v>
      </c>
      <c r="F12" s="18">
        <f t="shared" si="8"/>
        <v>0</v>
      </c>
      <c r="G12" s="18">
        <f t="shared" si="9"/>
        <v>0</v>
      </c>
      <c r="H12" s="18">
        <f t="shared" si="10"/>
        <v>0</v>
      </c>
      <c r="I12" s="18">
        <f t="shared" si="11"/>
        <v>0</v>
      </c>
      <c r="J12" s="18">
        <f t="shared" si="12"/>
        <v>0</v>
      </c>
      <c r="K12" s="18">
        <f t="shared" si="13"/>
        <v>0</v>
      </c>
      <c r="L12" s="18">
        <f t="shared" si="14"/>
        <v>0</v>
      </c>
      <c r="M12" s="18">
        <f t="shared" si="15"/>
        <v>0</v>
      </c>
      <c r="N12" s="18">
        <f t="shared" si="16"/>
        <v>0</v>
      </c>
      <c r="O12" s="13">
        <f t="shared" si="1"/>
        <v>0</v>
      </c>
    </row>
    <row r="13" spans="1:15" ht="11.25">
      <c r="A13" s="23" t="s">
        <v>181</v>
      </c>
      <c r="B13" s="8" t="s">
        <v>218</v>
      </c>
      <c r="C13" s="18">
        <f t="shared" si="5"/>
        <v>0</v>
      </c>
      <c r="D13" s="18">
        <f t="shared" si="6"/>
        <v>0</v>
      </c>
      <c r="E13" s="18">
        <f t="shared" si="7"/>
        <v>0</v>
      </c>
      <c r="F13" s="18">
        <f t="shared" si="8"/>
        <v>4000</v>
      </c>
      <c r="G13" s="18">
        <f t="shared" si="9"/>
        <v>2000</v>
      </c>
      <c r="H13" s="18">
        <f t="shared" si="10"/>
        <v>0</v>
      </c>
      <c r="I13" s="18">
        <f t="shared" si="11"/>
        <v>6000</v>
      </c>
      <c r="J13" s="18">
        <f t="shared" si="12"/>
        <v>0</v>
      </c>
      <c r="K13" s="18">
        <f t="shared" si="13"/>
        <v>0</v>
      </c>
      <c r="L13" s="18">
        <f t="shared" si="14"/>
        <v>2500</v>
      </c>
      <c r="M13" s="18">
        <f t="shared" si="15"/>
        <v>3500</v>
      </c>
      <c r="N13" s="18">
        <f t="shared" si="16"/>
        <v>0</v>
      </c>
      <c r="O13" s="13">
        <f t="shared" si="1"/>
        <v>18000</v>
      </c>
    </row>
    <row r="14" spans="1:15" ht="11.25">
      <c r="A14" s="23" t="s">
        <v>182</v>
      </c>
      <c r="B14" s="10" t="s">
        <v>219</v>
      </c>
      <c r="C14" s="18">
        <f t="shared" si="5"/>
        <v>0</v>
      </c>
      <c r="D14" s="18">
        <f t="shared" si="6"/>
        <v>0</v>
      </c>
      <c r="E14" s="18">
        <f t="shared" si="7"/>
        <v>0</v>
      </c>
      <c r="F14" s="18">
        <f t="shared" si="8"/>
        <v>0</v>
      </c>
      <c r="G14" s="18">
        <f t="shared" si="9"/>
        <v>0</v>
      </c>
      <c r="H14" s="18">
        <f t="shared" si="10"/>
        <v>855</v>
      </c>
      <c r="I14" s="18">
        <f t="shared" si="11"/>
        <v>0</v>
      </c>
      <c r="J14" s="18">
        <f t="shared" si="12"/>
        <v>0</v>
      </c>
      <c r="K14" s="18">
        <f t="shared" si="13"/>
        <v>0</v>
      </c>
      <c r="L14" s="18">
        <f t="shared" si="14"/>
        <v>0</v>
      </c>
      <c r="M14" s="18">
        <f t="shared" si="15"/>
        <v>0</v>
      </c>
      <c r="N14" s="18">
        <f t="shared" si="16"/>
        <v>0</v>
      </c>
      <c r="O14" s="13">
        <f t="shared" si="1"/>
        <v>855</v>
      </c>
    </row>
    <row r="15" spans="1:15" ht="11.25">
      <c r="A15" s="23" t="s">
        <v>183</v>
      </c>
      <c r="B15" s="10" t="s">
        <v>148</v>
      </c>
      <c r="C15" s="18">
        <f t="shared" si="5"/>
        <v>0</v>
      </c>
      <c r="D15" s="18">
        <f t="shared" si="6"/>
        <v>0</v>
      </c>
      <c r="E15" s="18">
        <f t="shared" si="7"/>
        <v>0</v>
      </c>
      <c r="F15" s="18">
        <f t="shared" si="8"/>
        <v>0</v>
      </c>
      <c r="G15" s="18">
        <f t="shared" si="9"/>
        <v>0</v>
      </c>
      <c r="H15" s="18">
        <f t="shared" si="10"/>
        <v>0</v>
      </c>
      <c r="I15" s="18">
        <f t="shared" si="11"/>
        <v>0</v>
      </c>
      <c r="J15" s="18">
        <f t="shared" si="12"/>
        <v>0</v>
      </c>
      <c r="K15" s="18">
        <f t="shared" si="13"/>
        <v>0</v>
      </c>
      <c r="L15" s="18">
        <f t="shared" si="14"/>
        <v>0</v>
      </c>
      <c r="M15" s="18">
        <f t="shared" si="15"/>
        <v>0</v>
      </c>
      <c r="N15" s="18">
        <f t="shared" si="16"/>
        <v>0</v>
      </c>
      <c r="O15" s="13">
        <f t="shared" si="1"/>
        <v>0</v>
      </c>
    </row>
    <row r="16" spans="1:15" ht="11.25">
      <c r="A16" s="23" t="s">
        <v>184</v>
      </c>
      <c r="B16" s="10" t="s">
        <v>220</v>
      </c>
      <c r="C16" s="18">
        <f t="shared" si="5"/>
        <v>0</v>
      </c>
      <c r="D16" s="18">
        <f t="shared" si="6"/>
        <v>0</v>
      </c>
      <c r="E16" s="18">
        <f t="shared" si="7"/>
        <v>0</v>
      </c>
      <c r="F16" s="18">
        <f t="shared" si="8"/>
        <v>0</v>
      </c>
      <c r="G16" s="18">
        <f t="shared" si="9"/>
        <v>0</v>
      </c>
      <c r="H16" s="18">
        <f t="shared" si="10"/>
        <v>0</v>
      </c>
      <c r="I16" s="18">
        <f t="shared" si="11"/>
        <v>0</v>
      </c>
      <c r="J16" s="18">
        <f t="shared" si="12"/>
        <v>0</v>
      </c>
      <c r="K16" s="18">
        <f t="shared" si="13"/>
        <v>0</v>
      </c>
      <c r="L16" s="18">
        <f t="shared" si="14"/>
        <v>0</v>
      </c>
      <c r="M16" s="18">
        <f t="shared" si="15"/>
        <v>0</v>
      </c>
      <c r="N16" s="18">
        <f t="shared" si="16"/>
        <v>0</v>
      </c>
      <c r="O16" s="13">
        <f t="shared" si="1"/>
        <v>0</v>
      </c>
    </row>
    <row r="17" spans="1:15" ht="11.25">
      <c r="A17" s="23" t="s">
        <v>185</v>
      </c>
      <c r="B17" s="10" t="s">
        <v>221</v>
      </c>
      <c r="C17" s="18">
        <f t="shared" si="5"/>
        <v>0</v>
      </c>
      <c r="D17" s="18">
        <f t="shared" si="6"/>
        <v>0</v>
      </c>
      <c r="E17" s="18">
        <f t="shared" si="7"/>
        <v>0</v>
      </c>
      <c r="F17" s="18">
        <f t="shared" si="8"/>
        <v>0</v>
      </c>
      <c r="G17" s="18">
        <f t="shared" si="9"/>
        <v>0</v>
      </c>
      <c r="H17" s="18">
        <f t="shared" si="10"/>
        <v>0</v>
      </c>
      <c r="I17" s="18">
        <f t="shared" si="11"/>
        <v>0</v>
      </c>
      <c r="J17" s="18">
        <f t="shared" si="12"/>
        <v>0</v>
      </c>
      <c r="K17" s="18">
        <f t="shared" si="13"/>
        <v>0</v>
      </c>
      <c r="L17" s="18">
        <f t="shared" si="14"/>
        <v>0</v>
      </c>
      <c r="M17" s="18">
        <f t="shared" si="15"/>
        <v>0</v>
      </c>
      <c r="N17" s="18">
        <f t="shared" si="16"/>
        <v>0</v>
      </c>
      <c r="O17" s="13">
        <f t="shared" si="1"/>
        <v>0</v>
      </c>
    </row>
    <row r="18" spans="1:15" ht="11.25">
      <c r="A18" s="23" t="s">
        <v>186</v>
      </c>
      <c r="B18" s="10" t="s">
        <v>222</v>
      </c>
      <c r="C18" s="18">
        <f t="shared" si="5"/>
        <v>0</v>
      </c>
      <c r="D18" s="18">
        <f t="shared" si="6"/>
        <v>0</v>
      </c>
      <c r="E18" s="18">
        <f t="shared" si="7"/>
        <v>0</v>
      </c>
      <c r="F18" s="18">
        <f t="shared" si="8"/>
        <v>0</v>
      </c>
      <c r="G18" s="18">
        <f t="shared" si="9"/>
        <v>0</v>
      </c>
      <c r="H18" s="18">
        <f t="shared" si="10"/>
        <v>0</v>
      </c>
      <c r="I18" s="18">
        <f t="shared" si="11"/>
        <v>0</v>
      </c>
      <c r="J18" s="18">
        <f t="shared" si="12"/>
        <v>0</v>
      </c>
      <c r="K18" s="18">
        <f t="shared" si="13"/>
        <v>0</v>
      </c>
      <c r="L18" s="18">
        <f t="shared" si="14"/>
        <v>0</v>
      </c>
      <c r="M18" s="18">
        <f t="shared" si="15"/>
        <v>810</v>
      </c>
      <c r="N18" s="18">
        <f t="shared" si="16"/>
        <v>0</v>
      </c>
      <c r="O18" s="13">
        <f t="shared" si="1"/>
        <v>810</v>
      </c>
    </row>
    <row r="19" spans="1:17" ht="11.25">
      <c r="A19" s="7">
        <v>23</v>
      </c>
      <c r="B19" s="10" t="s">
        <v>198</v>
      </c>
      <c r="C19" s="13">
        <f>SUM(C20:C50)</f>
        <v>63513.59994003518</v>
      </c>
      <c r="D19" s="13">
        <f aca="true" t="shared" si="17" ref="D19:N19">SUM(D20:D50)</f>
        <v>69314.70126074333</v>
      </c>
      <c r="E19" s="13">
        <f t="shared" si="17"/>
        <v>63713.96262287356</v>
      </c>
      <c r="F19" s="13">
        <f t="shared" si="17"/>
        <v>67370.81319949351</v>
      </c>
      <c r="G19" s="13">
        <f t="shared" si="17"/>
        <v>64952.545079432435</v>
      </c>
      <c r="H19" s="13">
        <f t="shared" si="17"/>
        <v>65284.372968342206</v>
      </c>
      <c r="I19" s="13">
        <f t="shared" si="17"/>
        <v>72041.47832803831</v>
      </c>
      <c r="J19" s="13">
        <f t="shared" si="17"/>
        <v>63587.297871895345</v>
      </c>
      <c r="K19" s="13">
        <f t="shared" si="17"/>
        <v>66777.09875153126</v>
      </c>
      <c r="L19" s="13">
        <f t="shared" si="17"/>
        <v>71756.78231917344</v>
      </c>
      <c r="M19" s="13">
        <f t="shared" si="17"/>
        <v>92712.43518222994</v>
      </c>
      <c r="N19" s="13">
        <f t="shared" si="17"/>
        <v>82870.82329926084</v>
      </c>
      <c r="O19" s="13">
        <f t="shared" si="1"/>
        <v>843895.9108230493</v>
      </c>
      <c r="Q19" s="12">
        <f>O19/12/N146</f>
        <v>10.624665241766747</v>
      </c>
    </row>
    <row r="20" spans="1:15" ht="11.25">
      <c r="A20" s="23" t="s">
        <v>117</v>
      </c>
      <c r="B20" s="10" t="s">
        <v>32</v>
      </c>
      <c r="C20" s="18">
        <f aca="true" t="shared" si="18" ref="C20:N21">V74*C$148</f>
        <v>4317.278024593276</v>
      </c>
      <c r="D20" s="18">
        <f t="shared" si="18"/>
        <v>3206.7960136125284</v>
      </c>
      <c r="E20" s="18">
        <f t="shared" si="18"/>
        <v>3206.7960136125284</v>
      </c>
      <c r="F20" s="18">
        <f t="shared" si="18"/>
        <v>3367.1274063579285</v>
      </c>
      <c r="G20" s="18">
        <f t="shared" si="18"/>
        <v>3367.1274063579285</v>
      </c>
      <c r="H20" s="18">
        <f t="shared" si="18"/>
        <v>2915.5657606213363</v>
      </c>
      <c r="I20" s="18">
        <f t="shared" si="18"/>
        <v>1813.8089654411506</v>
      </c>
      <c r="J20" s="18">
        <f t="shared" si="18"/>
        <v>1261.2124935397837</v>
      </c>
      <c r="K20" s="18">
        <f t="shared" si="18"/>
        <v>1261.2124935397837</v>
      </c>
      <c r="L20" s="18">
        <f t="shared" si="18"/>
        <v>1261.2124935397837</v>
      </c>
      <c r="M20" s="18">
        <f t="shared" si="18"/>
        <v>1261.2124935397837</v>
      </c>
      <c r="N20" s="18">
        <f t="shared" si="18"/>
        <v>1261.2124935397837</v>
      </c>
      <c r="O20" s="13">
        <f t="shared" si="1"/>
        <v>28500.5620582956</v>
      </c>
    </row>
    <row r="21" spans="1:15" ht="11.25">
      <c r="A21" s="23" t="s">
        <v>118</v>
      </c>
      <c r="B21" s="10" t="s">
        <v>31</v>
      </c>
      <c r="C21" s="18">
        <f t="shared" si="18"/>
        <v>21677.122848875002</v>
      </c>
      <c r="D21" s="18">
        <f t="shared" si="18"/>
        <v>21677.122848875002</v>
      </c>
      <c r="E21" s="18">
        <f t="shared" si="18"/>
        <v>21677.122848875002</v>
      </c>
      <c r="F21" s="18">
        <f t="shared" si="18"/>
        <v>24981.890344704872</v>
      </c>
      <c r="G21" s="18">
        <f>Z75*G$148</f>
        <v>23871.408333724125</v>
      </c>
      <c r="H21" s="18">
        <f t="shared" si="18"/>
        <v>23358.38944069411</v>
      </c>
      <c r="I21" s="18">
        <f t="shared" si="18"/>
        <v>23420.240115899993</v>
      </c>
      <c r="J21" s="18">
        <f t="shared" si="18"/>
        <v>23668.186952908898</v>
      </c>
      <c r="K21" s="18">
        <f t="shared" si="18"/>
        <v>23668.186952908898</v>
      </c>
      <c r="L21" s="18">
        <f t="shared" si="18"/>
        <v>23668.186952908898</v>
      </c>
      <c r="M21" s="18">
        <f t="shared" si="18"/>
        <v>23668.186952908898</v>
      </c>
      <c r="N21" s="18">
        <f t="shared" si="18"/>
        <v>23668.186952908898</v>
      </c>
      <c r="O21" s="13">
        <f t="shared" si="1"/>
        <v>279004.2315461926</v>
      </c>
    </row>
    <row r="22" spans="1:15" ht="11.25">
      <c r="A22" s="23" t="s">
        <v>119</v>
      </c>
      <c r="B22" s="10" t="s">
        <v>120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>
        <f t="shared" si="1"/>
        <v>0</v>
      </c>
    </row>
    <row r="23" spans="1:15" ht="11.25">
      <c r="A23" s="23" t="s">
        <v>121</v>
      </c>
      <c r="B23" s="10" t="s">
        <v>122</v>
      </c>
      <c r="C23" s="18">
        <f>AI77*C$148+AW77</f>
        <v>0</v>
      </c>
      <c r="D23" s="18">
        <f aca="true" t="shared" si="19" ref="D23:N23">AJ77*D$148+AX77</f>
        <v>1051.7851046860515</v>
      </c>
      <c r="E23" s="18">
        <f t="shared" si="19"/>
        <v>1051.7851046860515</v>
      </c>
      <c r="F23" s="18">
        <f t="shared" si="19"/>
        <v>0</v>
      </c>
      <c r="G23" s="18">
        <f t="shared" si="19"/>
        <v>0</v>
      </c>
      <c r="H23" s="18">
        <f t="shared" si="19"/>
        <v>0</v>
      </c>
      <c r="I23" s="18">
        <f t="shared" si="19"/>
        <v>0</v>
      </c>
      <c r="J23" s="18">
        <f t="shared" si="19"/>
        <v>0</v>
      </c>
      <c r="K23" s="18">
        <f t="shared" si="19"/>
        <v>0</v>
      </c>
      <c r="L23" s="18">
        <f t="shared" si="19"/>
        <v>0</v>
      </c>
      <c r="M23" s="18">
        <f t="shared" si="19"/>
        <v>3547.9900250834908</v>
      </c>
      <c r="N23" s="18">
        <f t="shared" si="19"/>
        <v>1357.960859142172</v>
      </c>
      <c r="O23" s="13">
        <f t="shared" si="1"/>
        <v>7009.521093597766</v>
      </c>
    </row>
    <row r="24" spans="1:15" ht="11.25">
      <c r="A24" s="23" t="s">
        <v>123</v>
      </c>
      <c r="B24" s="10" t="s">
        <v>199</v>
      </c>
      <c r="C24" s="18">
        <f>AI78*C$148+AW78</f>
        <v>0</v>
      </c>
      <c r="D24" s="18">
        <f aca="true" t="shared" si="20" ref="D24:N24">AJ78*D$148+AX78</f>
        <v>5750.710414007446</v>
      </c>
      <c r="E24" s="18">
        <f t="shared" si="20"/>
        <v>0</v>
      </c>
      <c r="F24" s="18">
        <f t="shared" si="20"/>
        <v>0</v>
      </c>
      <c r="G24" s="18">
        <f t="shared" si="20"/>
        <v>0</v>
      </c>
      <c r="H24" s="18">
        <f t="shared" si="20"/>
        <v>0</v>
      </c>
      <c r="I24" s="18">
        <f t="shared" si="20"/>
        <v>0</v>
      </c>
      <c r="J24" s="18">
        <f t="shared" si="20"/>
        <v>0</v>
      </c>
      <c r="K24" s="18">
        <f t="shared" si="20"/>
        <v>0</v>
      </c>
      <c r="L24" s="18">
        <f t="shared" si="20"/>
        <v>0</v>
      </c>
      <c r="M24" s="18">
        <f t="shared" si="20"/>
        <v>0</v>
      </c>
      <c r="N24" s="18">
        <f t="shared" si="20"/>
        <v>7614.733789582274</v>
      </c>
      <c r="O24" s="13">
        <f t="shared" si="1"/>
        <v>13365.44420358972</v>
      </c>
    </row>
    <row r="25" spans="1:15" ht="11.25">
      <c r="A25" s="23" t="s">
        <v>124</v>
      </c>
      <c r="B25" s="10" t="s">
        <v>125</v>
      </c>
      <c r="C25" s="56">
        <f>(Y32+Y33)/0.87*1.202</f>
        <v>37303.448275862065</v>
      </c>
      <c r="D25" s="56">
        <f aca="true" t="shared" si="21" ref="D25:N25">(Z32+Z33)/0.87*1.202</f>
        <v>37303.448275862065</v>
      </c>
      <c r="E25" s="56">
        <f t="shared" si="21"/>
        <v>37303.448275862065</v>
      </c>
      <c r="F25" s="56">
        <f t="shared" si="21"/>
        <v>37303.448275862065</v>
      </c>
      <c r="G25" s="56">
        <f t="shared" si="21"/>
        <v>37303.448275862065</v>
      </c>
      <c r="H25" s="56">
        <f t="shared" si="21"/>
        <v>37303.448275862065</v>
      </c>
      <c r="I25" s="56">
        <f t="shared" si="21"/>
        <v>37303.448275862065</v>
      </c>
      <c r="J25" s="56">
        <f t="shared" si="21"/>
        <v>37303.448275862065</v>
      </c>
      <c r="K25" s="56">
        <f t="shared" si="21"/>
        <v>37303.448275862065</v>
      </c>
      <c r="L25" s="56">
        <f t="shared" si="21"/>
        <v>44902.29885057471</v>
      </c>
      <c r="M25" s="56">
        <f t="shared" si="21"/>
        <v>40066.66666666667</v>
      </c>
      <c r="N25" s="56">
        <f t="shared" si="21"/>
        <v>40757.47126436782</v>
      </c>
      <c r="O25" s="13">
        <f t="shared" si="1"/>
        <v>461457.4712643678</v>
      </c>
    </row>
    <row r="26" spans="1:15" ht="11.25">
      <c r="A26" s="23" t="s">
        <v>126</v>
      </c>
      <c r="B26" s="10" t="s">
        <v>127</v>
      </c>
      <c r="C26" s="18">
        <f>AI80*C$148+AW80</f>
        <v>0</v>
      </c>
      <c r="D26" s="18">
        <f aca="true" t="shared" si="22" ref="D26:D36">AJ80*D$148+AX80</f>
        <v>0</v>
      </c>
      <c r="E26" s="18">
        <f aca="true" t="shared" si="23" ref="E26:E36">AK80*E$148+AY80</f>
        <v>0</v>
      </c>
      <c r="F26" s="18">
        <f aca="true" t="shared" si="24" ref="F26:F36">AL80*F$148+AZ80</f>
        <v>0</v>
      </c>
      <c r="G26" s="18">
        <f aca="true" t="shared" si="25" ref="G26:G36">AM80*G$148+BA80</f>
        <v>0</v>
      </c>
      <c r="H26" s="18">
        <f aca="true" t="shared" si="26" ref="H26:H36">AN80*H$148+BB80</f>
        <v>0</v>
      </c>
      <c r="I26" s="18">
        <f aca="true" t="shared" si="27" ref="I26:I36">AO80*I$148+BC80</f>
        <v>0</v>
      </c>
      <c r="J26" s="18">
        <f aca="true" t="shared" si="28" ref="J26:J36">AP80*J$148+BD80</f>
        <v>0</v>
      </c>
      <c r="K26" s="18">
        <f aca="true" t="shared" si="29" ref="K26:K36">AQ80*K$148+BE80</f>
        <v>0</v>
      </c>
      <c r="L26" s="18">
        <f aca="true" t="shared" si="30" ref="L26:L36">AR80*L$148+BF80</f>
        <v>0</v>
      </c>
      <c r="M26" s="18">
        <f aca="true" t="shared" si="31" ref="M26:M36">AS80*M$148+BG80</f>
        <v>0</v>
      </c>
      <c r="N26" s="18">
        <f aca="true" t="shared" si="32" ref="N26:N36">AT80*N$148+BH80</f>
        <v>2634.1</v>
      </c>
      <c r="O26" s="13">
        <f t="shared" si="1"/>
        <v>2634.1</v>
      </c>
    </row>
    <row r="27" spans="1:15" ht="11.25">
      <c r="A27" s="23" t="s">
        <v>128</v>
      </c>
      <c r="B27" s="10" t="s">
        <v>129</v>
      </c>
      <c r="C27" s="18">
        <f aca="true" t="shared" si="33" ref="C27:C36">AI81*C$148+AW81</f>
        <v>34.90086320225209</v>
      </c>
      <c r="D27" s="18">
        <f t="shared" si="22"/>
        <v>0</v>
      </c>
      <c r="E27" s="18">
        <f t="shared" si="23"/>
        <v>0</v>
      </c>
      <c r="F27" s="18">
        <f t="shared" si="24"/>
        <v>0</v>
      </c>
      <c r="G27" s="18">
        <f t="shared" si="25"/>
        <v>0</v>
      </c>
      <c r="H27" s="18">
        <f t="shared" si="26"/>
        <v>0</v>
      </c>
      <c r="I27" s="18">
        <f t="shared" si="27"/>
        <v>0</v>
      </c>
      <c r="J27" s="18">
        <f t="shared" si="28"/>
        <v>0</v>
      </c>
      <c r="K27" s="18">
        <f t="shared" si="29"/>
        <v>495.7508977592626</v>
      </c>
      <c r="L27" s="18">
        <f t="shared" si="30"/>
        <v>0</v>
      </c>
      <c r="M27" s="18">
        <f t="shared" si="31"/>
        <v>596.9293225843226</v>
      </c>
      <c r="N27" s="18">
        <f t="shared" si="32"/>
        <v>0</v>
      </c>
      <c r="O27" s="13">
        <f t="shared" si="1"/>
        <v>1127.5810835458374</v>
      </c>
    </row>
    <row r="28" spans="1:15" ht="11.25">
      <c r="A28" s="23" t="s">
        <v>130</v>
      </c>
      <c r="B28" s="10" t="s">
        <v>200</v>
      </c>
      <c r="C28" s="18">
        <f t="shared" si="33"/>
        <v>0</v>
      </c>
      <c r="D28" s="18">
        <f t="shared" si="22"/>
        <v>0</v>
      </c>
      <c r="E28" s="18">
        <f t="shared" si="23"/>
        <v>0</v>
      </c>
      <c r="F28" s="18">
        <f t="shared" si="24"/>
        <v>1460.283844439684</v>
      </c>
      <c r="G28" s="18">
        <f t="shared" si="25"/>
        <v>0</v>
      </c>
      <c r="H28" s="18">
        <f t="shared" si="26"/>
        <v>134.84424419051942</v>
      </c>
      <c r="I28" s="18">
        <f t="shared" si="27"/>
        <v>0</v>
      </c>
      <c r="J28" s="18">
        <f t="shared" si="28"/>
        <v>0</v>
      </c>
      <c r="K28" s="18">
        <f t="shared" si="29"/>
        <v>0</v>
      </c>
      <c r="L28" s="18">
        <f t="shared" si="30"/>
        <v>25.382445965274243</v>
      </c>
      <c r="M28" s="18">
        <f t="shared" si="31"/>
        <v>0</v>
      </c>
      <c r="N28" s="18">
        <f t="shared" si="32"/>
        <v>942.7992273226553</v>
      </c>
      <c r="O28" s="13">
        <f t="shared" si="1"/>
        <v>2563.3097619181326</v>
      </c>
    </row>
    <row r="29" spans="1:17" ht="11.25">
      <c r="A29" s="23" t="s">
        <v>131</v>
      </c>
      <c r="B29" s="10" t="s">
        <v>201</v>
      </c>
      <c r="C29" s="18">
        <f t="shared" si="33"/>
        <v>0</v>
      </c>
      <c r="D29" s="18">
        <f t="shared" si="22"/>
        <v>0</v>
      </c>
      <c r="E29" s="18">
        <f t="shared" si="23"/>
        <v>0</v>
      </c>
      <c r="F29" s="18">
        <f t="shared" si="24"/>
        <v>0</v>
      </c>
      <c r="G29" s="18">
        <f t="shared" si="25"/>
        <v>0</v>
      </c>
      <c r="H29" s="18">
        <f t="shared" si="26"/>
        <v>0</v>
      </c>
      <c r="I29" s="18">
        <f t="shared" si="27"/>
        <v>0</v>
      </c>
      <c r="J29" s="18">
        <f t="shared" si="28"/>
        <v>0</v>
      </c>
      <c r="K29" s="18">
        <f t="shared" si="29"/>
        <v>0</v>
      </c>
      <c r="L29" s="18">
        <f t="shared" si="30"/>
        <v>0</v>
      </c>
      <c r="M29" s="18">
        <f t="shared" si="31"/>
        <v>0</v>
      </c>
      <c r="N29" s="18">
        <f t="shared" si="32"/>
        <v>0</v>
      </c>
      <c r="O29" s="13">
        <f t="shared" si="1"/>
        <v>0</v>
      </c>
      <c r="Q29" s="12"/>
    </row>
    <row r="30" spans="1:15" ht="11.25">
      <c r="A30" s="23" t="s">
        <v>132</v>
      </c>
      <c r="B30" s="10" t="s">
        <v>202</v>
      </c>
      <c r="C30" s="18">
        <f t="shared" si="33"/>
        <v>0</v>
      </c>
      <c r="D30" s="18">
        <f t="shared" si="22"/>
        <v>0</v>
      </c>
      <c r="E30" s="18">
        <f t="shared" si="23"/>
        <v>0</v>
      </c>
      <c r="F30" s="18">
        <f t="shared" si="24"/>
        <v>0</v>
      </c>
      <c r="G30" s="18">
        <f t="shared" si="25"/>
        <v>0</v>
      </c>
      <c r="H30" s="18">
        <f t="shared" si="26"/>
        <v>0</v>
      </c>
      <c r="I30" s="18">
        <f t="shared" si="27"/>
        <v>0</v>
      </c>
      <c r="J30" s="18">
        <f t="shared" si="28"/>
        <v>0</v>
      </c>
      <c r="K30" s="18">
        <f t="shared" si="29"/>
        <v>0</v>
      </c>
      <c r="L30" s="18">
        <f t="shared" si="30"/>
        <v>0</v>
      </c>
      <c r="M30" s="18">
        <f t="shared" si="31"/>
        <v>0</v>
      </c>
      <c r="N30" s="18">
        <f t="shared" si="32"/>
        <v>0</v>
      </c>
      <c r="O30" s="13">
        <f t="shared" si="1"/>
        <v>0</v>
      </c>
    </row>
    <row r="31" spans="1:15" ht="11.25">
      <c r="A31" s="23" t="s">
        <v>133</v>
      </c>
      <c r="B31" s="10" t="s">
        <v>203</v>
      </c>
      <c r="C31" s="18">
        <f t="shared" si="33"/>
        <v>0</v>
      </c>
      <c r="D31" s="18">
        <f t="shared" si="22"/>
        <v>0</v>
      </c>
      <c r="E31" s="18">
        <f t="shared" si="23"/>
        <v>0</v>
      </c>
      <c r="F31" s="18">
        <f t="shared" si="24"/>
        <v>0</v>
      </c>
      <c r="G31" s="18">
        <f t="shared" si="25"/>
        <v>0</v>
      </c>
      <c r="H31" s="18">
        <f t="shared" si="26"/>
        <v>0</v>
      </c>
      <c r="I31" s="18">
        <f t="shared" si="27"/>
        <v>0</v>
      </c>
      <c r="J31" s="18">
        <f t="shared" si="28"/>
        <v>0</v>
      </c>
      <c r="K31" s="18">
        <f t="shared" si="29"/>
        <v>0</v>
      </c>
      <c r="L31" s="18">
        <f t="shared" si="30"/>
        <v>0</v>
      </c>
      <c r="M31" s="18">
        <f t="shared" si="31"/>
        <v>10000</v>
      </c>
      <c r="N31" s="18">
        <f t="shared" si="32"/>
        <v>0</v>
      </c>
      <c r="O31" s="13">
        <f t="shared" si="1"/>
        <v>10000</v>
      </c>
    </row>
    <row r="32" spans="1:36" ht="11.25">
      <c r="A32" s="23" t="s">
        <v>134</v>
      </c>
      <c r="B32" s="8" t="s">
        <v>204</v>
      </c>
      <c r="C32" s="18">
        <f t="shared" si="33"/>
        <v>0</v>
      </c>
      <c r="D32" s="18">
        <f t="shared" si="22"/>
        <v>0</v>
      </c>
      <c r="E32" s="18">
        <f t="shared" si="23"/>
        <v>0</v>
      </c>
      <c r="F32" s="18">
        <f t="shared" si="24"/>
        <v>0</v>
      </c>
      <c r="G32" s="18">
        <f t="shared" si="25"/>
        <v>0</v>
      </c>
      <c r="H32" s="18">
        <f t="shared" si="26"/>
        <v>0</v>
      </c>
      <c r="I32" s="18">
        <f t="shared" si="27"/>
        <v>0</v>
      </c>
      <c r="J32" s="18">
        <f t="shared" si="28"/>
        <v>0</v>
      </c>
      <c r="K32" s="18">
        <f t="shared" si="29"/>
        <v>0</v>
      </c>
      <c r="L32" s="18">
        <f t="shared" si="30"/>
        <v>0</v>
      </c>
      <c r="M32" s="18">
        <f t="shared" si="31"/>
        <v>0</v>
      </c>
      <c r="N32" s="18">
        <f t="shared" si="32"/>
        <v>0</v>
      </c>
      <c r="O32" s="13">
        <f t="shared" si="1"/>
        <v>0</v>
      </c>
      <c r="U32" s="49" t="s">
        <v>190</v>
      </c>
      <c r="V32" s="50"/>
      <c r="W32" s="8"/>
      <c r="X32" s="10" t="s">
        <v>191</v>
      </c>
      <c r="Y32" s="51">
        <f>Y37+Y38+Y39</f>
        <v>12000</v>
      </c>
      <c r="Z32" s="51">
        <f aca="true" t="shared" si="34" ref="Z32:AJ32">Z37+Z38+Z39</f>
        <v>12000</v>
      </c>
      <c r="AA32" s="51">
        <f t="shared" si="34"/>
        <v>12000</v>
      </c>
      <c r="AB32" s="51">
        <f t="shared" si="34"/>
        <v>12000</v>
      </c>
      <c r="AC32" s="51">
        <f t="shared" si="34"/>
        <v>12000</v>
      </c>
      <c r="AD32" s="51">
        <f t="shared" si="34"/>
        <v>12000</v>
      </c>
      <c r="AE32" s="51">
        <f t="shared" si="34"/>
        <v>12000</v>
      </c>
      <c r="AF32" s="51">
        <f t="shared" si="34"/>
        <v>12000</v>
      </c>
      <c r="AG32" s="51">
        <f t="shared" si="34"/>
        <v>12000</v>
      </c>
      <c r="AH32" s="51">
        <f t="shared" si="34"/>
        <v>15500</v>
      </c>
      <c r="AI32" s="51">
        <f t="shared" si="34"/>
        <v>12000</v>
      </c>
      <c r="AJ32" s="51">
        <f t="shared" si="34"/>
        <v>12500</v>
      </c>
    </row>
    <row r="33" spans="1:36" ht="11.25">
      <c r="A33" s="23" t="s">
        <v>135</v>
      </c>
      <c r="B33" s="8" t="s">
        <v>205</v>
      </c>
      <c r="C33" s="18">
        <f t="shared" si="33"/>
        <v>0</v>
      </c>
      <c r="D33" s="18">
        <f t="shared" si="22"/>
        <v>0</v>
      </c>
      <c r="E33" s="18">
        <f t="shared" si="23"/>
        <v>0</v>
      </c>
      <c r="F33" s="18">
        <f t="shared" si="24"/>
        <v>0</v>
      </c>
      <c r="G33" s="18">
        <f t="shared" si="25"/>
        <v>0</v>
      </c>
      <c r="H33" s="18">
        <f t="shared" si="26"/>
        <v>0</v>
      </c>
      <c r="I33" s="18">
        <f t="shared" si="27"/>
        <v>0</v>
      </c>
      <c r="J33" s="18">
        <f t="shared" si="28"/>
        <v>0</v>
      </c>
      <c r="K33" s="18">
        <f t="shared" si="29"/>
        <v>0</v>
      </c>
      <c r="L33" s="18">
        <f t="shared" si="30"/>
        <v>0</v>
      </c>
      <c r="M33" s="18">
        <f t="shared" si="31"/>
        <v>0</v>
      </c>
      <c r="N33" s="18">
        <f t="shared" si="32"/>
        <v>0</v>
      </c>
      <c r="O33" s="13">
        <f t="shared" si="1"/>
        <v>0</v>
      </c>
      <c r="U33" s="49" t="s">
        <v>192</v>
      </c>
      <c r="V33" s="29"/>
      <c r="W33" s="8"/>
      <c r="X33" s="10" t="s">
        <v>193</v>
      </c>
      <c r="Y33" s="51">
        <f>Y36</f>
        <v>15000</v>
      </c>
      <c r="Z33" s="51">
        <f aca="true" t="shared" si="35" ref="Z33:AJ33">Z36</f>
        <v>15000</v>
      </c>
      <c r="AA33" s="51">
        <f t="shared" si="35"/>
        <v>15000</v>
      </c>
      <c r="AB33" s="51">
        <f t="shared" si="35"/>
        <v>15000</v>
      </c>
      <c r="AC33" s="51">
        <f t="shared" si="35"/>
        <v>15000</v>
      </c>
      <c r="AD33" s="51">
        <f t="shared" si="35"/>
        <v>15000</v>
      </c>
      <c r="AE33" s="51">
        <f t="shared" si="35"/>
        <v>15000</v>
      </c>
      <c r="AF33" s="51">
        <f t="shared" si="35"/>
        <v>15000</v>
      </c>
      <c r="AG33" s="51">
        <f t="shared" si="35"/>
        <v>15000</v>
      </c>
      <c r="AH33" s="51">
        <f t="shared" si="35"/>
        <v>17000</v>
      </c>
      <c r="AI33" s="51">
        <f t="shared" si="35"/>
        <v>17000</v>
      </c>
      <c r="AJ33" s="51">
        <f t="shared" si="35"/>
        <v>17000</v>
      </c>
    </row>
    <row r="34" spans="1:15" ht="11.25">
      <c r="A34" s="23" t="s">
        <v>137</v>
      </c>
      <c r="B34" s="10" t="s">
        <v>206</v>
      </c>
      <c r="C34" s="18">
        <f t="shared" si="33"/>
        <v>0</v>
      </c>
      <c r="D34" s="18">
        <f t="shared" si="22"/>
        <v>0</v>
      </c>
      <c r="E34" s="18">
        <f t="shared" si="23"/>
        <v>0</v>
      </c>
      <c r="F34" s="18">
        <f t="shared" si="24"/>
        <v>0</v>
      </c>
      <c r="G34" s="18">
        <f t="shared" si="25"/>
        <v>0</v>
      </c>
      <c r="H34" s="18">
        <f t="shared" si="26"/>
        <v>0</v>
      </c>
      <c r="I34" s="18">
        <f t="shared" si="27"/>
        <v>0</v>
      </c>
      <c r="J34" s="18">
        <f t="shared" si="28"/>
        <v>0</v>
      </c>
      <c r="K34" s="18">
        <f t="shared" si="29"/>
        <v>0</v>
      </c>
      <c r="L34" s="18">
        <f t="shared" si="30"/>
        <v>0</v>
      </c>
      <c r="M34" s="18">
        <f t="shared" si="31"/>
        <v>0</v>
      </c>
      <c r="N34" s="18">
        <f t="shared" si="32"/>
        <v>0</v>
      </c>
      <c r="O34" s="13">
        <f t="shared" si="1"/>
        <v>0</v>
      </c>
    </row>
    <row r="35" spans="1:15" ht="11.25">
      <c r="A35" s="23" t="s">
        <v>139</v>
      </c>
      <c r="B35" s="10" t="s">
        <v>207</v>
      </c>
      <c r="C35" s="18">
        <f t="shared" si="33"/>
        <v>0</v>
      </c>
      <c r="D35" s="18">
        <f t="shared" si="22"/>
        <v>0</v>
      </c>
      <c r="E35" s="18">
        <f t="shared" si="23"/>
        <v>0</v>
      </c>
      <c r="F35" s="18">
        <f t="shared" si="24"/>
        <v>0</v>
      </c>
      <c r="G35" s="18">
        <f t="shared" si="25"/>
        <v>0</v>
      </c>
      <c r="H35" s="18">
        <f t="shared" si="26"/>
        <v>0</v>
      </c>
      <c r="I35" s="18">
        <f t="shared" si="27"/>
        <v>0</v>
      </c>
      <c r="J35" s="18">
        <f t="shared" si="28"/>
        <v>0</v>
      </c>
      <c r="K35" s="18">
        <f t="shared" si="29"/>
        <v>0</v>
      </c>
      <c r="L35" s="18">
        <f t="shared" si="30"/>
        <v>0</v>
      </c>
      <c r="M35" s="18">
        <f t="shared" si="31"/>
        <v>4521.248187564475</v>
      </c>
      <c r="N35" s="18">
        <f t="shared" si="32"/>
        <v>4521.248187564475</v>
      </c>
      <c r="O35" s="13">
        <f t="shared" si="1"/>
        <v>9042.49637512895</v>
      </c>
    </row>
    <row r="36" spans="1:36" ht="11.25">
      <c r="A36" s="23" t="s">
        <v>140</v>
      </c>
      <c r="B36" s="10" t="s">
        <v>208</v>
      </c>
      <c r="C36" s="18">
        <f t="shared" si="33"/>
        <v>0</v>
      </c>
      <c r="D36" s="18">
        <f t="shared" si="22"/>
        <v>0</v>
      </c>
      <c r="E36" s="18">
        <f t="shared" si="23"/>
        <v>0</v>
      </c>
      <c r="F36" s="18">
        <f t="shared" si="24"/>
        <v>0</v>
      </c>
      <c r="G36" s="18">
        <f t="shared" si="25"/>
        <v>0</v>
      </c>
      <c r="H36" s="18">
        <f t="shared" si="26"/>
        <v>0</v>
      </c>
      <c r="I36" s="18">
        <f t="shared" si="27"/>
        <v>0</v>
      </c>
      <c r="J36" s="18">
        <f t="shared" si="28"/>
        <v>0</v>
      </c>
      <c r="K36" s="18">
        <f t="shared" si="29"/>
        <v>0</v>
      </c>
      <c r="L36" s="18">
        <f t="shared" si="30"/>
        <v>0</v>
      </c>
      <c r="M36" s="18">
        <f t="shared" si="31"/>
        <v>0</v>
      </c>
      <c r="N36" s="18">
        <f t="shared" si="32"/>
        <v>0</v>
      </c>
      <c r="O36" s="13">
        <f t="shared" si="1"/>
        <v>0</v>
      </c>
      <c r="U36" s="49" t="s">
        <v>419</v>
      </c>
      <c r="V36" s="79" t="s">
        <v>420</v>
      </c>
      <c r="W36" s="10" t="s">
        <v>421</v>
      </c>
      <c r="X36" s="10" t="s">
        <v>193</v>
      </c>
      <c r="Y36" s="51">
        <v>15000</v>
      </c>
      <c r="Z36" s="51">
        <v>15000</v>
      </c>
      <c r="AA36" s="51">
        <v>15000</v>
      </c>
      <c r="AB36" s="51">
        <v>15000</v>
      </c>
      <c r="AC36" s="51">
        <v>15000</v>
      </c>
      <c r="AD36" s="51">
        <v>15000</v>
      </c>
      <c r="AE36" s="51">
        <v>15000</v>
      </c>
      <c r="AF36" s="51">
        <v>15000</v>
      </c>
      <c r="AG36" s="51">
        <v>15000</v>
      </c>
      <c r="AH36" s="81">
        <v>17000</v>
      </c>
      <c r="AI36" s="51">
        <v>17000</v>
      </c>
      <c r="AJ36" s="51">
        <v>17000</v>
      </c>
    </row>
    <row r="37" spans="1:36" ht="11.25">
      <c r="A37" s="23" t="s">
        <v>141</v>
      </c>
      <c r="B37" s="10" t="s">
        <v>209</v>
      </c>
      <c r="C37" s="18">
        <f aca="true" t="shared" si="36" ref="C37:N37">V91*C$148</f>
        <v>0</v>
      </c>
      <c r="D37" s="18">
        <f t="shared" si="36"/>
        <v>0</v>
      </c>
      <c r="E37" s="18">
        <f t="shared" si="36"/>
        <v>0</v>
      </c>
      <c r="F37" s="18">
        <f t="shared" si="36"/>
        <v>0</v>
      </c>
      <c r="G37" s="18">
        <f t="shared" si="36"/>
        <v>0</v>
      </c>
      <c r="H37" s="18">
        <f t="shared" si="36"/>
        <v>1110.4820109807483</v>
      </c>
      <c r="I37" s="18">
        <f t="shared" si="36"/>
        <v>6315.152556160232</v>
      </c>
      <c r="J37" s="18">
        <f t="shared" si="36"/>
        <v>1174.4140467557827</v>
      </c>
      <c r="K37" s="18">
        <f t="shared" si="36"/>
        <v>0</v>
      </c>
      <c r="L37" s="18">
        <f t="shared" si="36"/>
        <v>951.8417236977842</v>
      </c>
      <c r="M37" s="18">
        <f t="shared" si="36"/>
        <v>0</v>
      </c>
      <c r="N37" s="18">
        <f t="shared" si="36"/>
        <v>0</v>
      </c>
      <c r="O37" s="13">
        <f t="shared" si="1"/>
        <v>9551.890337594547</v>
      </c>
      <c r="U37" s="49" t="s">
        <v>192</v>
      </c>
      <c r="V37" s="29" t="s">
        <v>422</v>
      </c>
      <c r="W37" s="10" t="s">
        <v>423</v>
      </c>
      <c r="X37" s="10" t="s">
        <v>191</v>
      </c>
      <c r="Y37" s="51">
        <v>12000</v>
      </c>
      <c r="Z37" s="51">
        <v>12000</v>
      </c>
      <c r="AA37" s="51">
        <v>12000</v>
      </c>
      <c r="AB37" s="51">
        <v>12000</v>
      </c>
      <c r="AC37" s="81">
        <v>10530</v>
      </c>
      <c r="AD37" s="51">
        <v>5500</v>
      </c>
      <c r="AE37" s="51">
        <v>5500</v>
      </c>
      <c r="AF37" s="51">
        <v>5500</v>
      </c>
      <c r="AG37" s="51">
        <v>5500</v>
      </c>
      <c r="AH37" s="65">
        <v>0</v>
      </c>
      <c r="AI37" s="51">
        <v>5500</v>
      </c>
      <c r="AJ37" s="51">
        <v>5500</v>
      </c>
    </row>
    <row r="38" spans="1:36" ht="11.25">
      <c r="A38" s="23" t="s">
        <v>142</v>
      </c>
      <c r="B38" s="10" t="s">
        <v>143</v>
      </c>
      <c r="C38" s="18">
        <f aca="true" t="shared" si="37" ref="C38:C49">AI92*C$148+AW92</f>
        <v>0</v>
      </c>
      <c r="D38" s="18">
        <f aca="true" t="shared" si="38" ref="D38:D50">AJ92*D$148+AX92</f>
        <v>0</v>
      </c>
      <c r="E38" s="18">
        <f aca="true" t="shared" si="39" ref="E38:E50">AK92*E$148+AY92</f>
        <v>0</v>
      </c>
      <c r="F38" s="18">
        <f aca="true" t="shared" si="40" ref="F38:F50">AL92*F$148+AZ92</f>
        <v>0</v>
      </c>
      <c r="G38" s="18">
        <f aca="true" t="shared" si="41" ref="G38:G50">AM92*G$148+BA92</f>
        <v>0</v>
      </c>
      <c r="H38" s="18">
        <f aca="true" t="shared" si="42" ref="H38:H50">AN92*H$148+BB92</f>
        <v>0</v>
      </c>
      <c r="I38" s="18">
        <f aca="true" t="shared" si="43" ref="I38:I50">AO92*I$148+BC92</f>
        <v>0</v>
      </c>
      <c r="J38" s="18">
        <f aca="true" t="shared" si="44" ref="J38:J50">AP92*J$148+BD92</f>
        <v>0</v>
      </c>
      <c r="K38" s="18">
        <f aca="true" t="shared" si="45" ref="K38:K50">AQ92*K$148+BE92</f>
        <v>0</v>
      </c>
      <c r="L38" s="18">
        <f aca="true" t="shared" si="46" ref="L38:L50">AR92*L$148+BF92</f>
        <v>0</v>
      </c>
      <c r="M38" s="18">
        <f aca="true" t="shared" si="47" ref="M38:M50">AS92*M$148+BG92</f>
        <v>0</v>
      </c>
      <c r="N38" s="18">
        <f aca="true" t="shared" si="48" ref="N38:N50">AT92*N$148+BH92</f>
        <v>0</v>
      </c>
      <c r="O38" s="13">
        <f aca="true" t="shared" si="49" ref="O38:O63">SUM(C38:N38)</f>
        <v>0</v>
      </c>
      <c r="U38" s="49" t="s">
        <v>424</v>
      </c>
      <c r="V38" s="64" t="s">
        <v>231</v>
      </c>
      <c r="W38" s="10" t="s">
        <v>425</v>
      </c>
      <c r="X38" s="10" t="s">
        <v>191</v>
      </c>
      <c r="Y38" s="66"/>
      <c r="Z38" s="66"/>
      <c r="AA38" s="66"/>
      <c r="AB38" s="66"/>
      <c r="AC38" s="82">
        <v>1470</v>
      </c>
      <c r="AD38" s="51">
        <v>6500</v>
      </c>
      <c r="AE38" s="51">
        <v>6500</v>
      </c>
      <c r="AF38" s="51">
        <v>6500</v>
      </c>
      <c r="AG38" s="51">
        <v>6500</v>
      </c>
      <c r="AH38" s="81">
        <v>12000</v>
      </c>
      <c r="AI38" s="51">
        <v>6500</v>
      </c>
      <c r="AJ38" s="83">
        <v>7000</v>
      </c>
    </row>
    <row r="39" spans="1:36" ht="11.25">
      <c r="A39" s="23" t="s">
        <v>144</v>
      </c>
      <c r="B39" s="10" t="s">
        <v>35</v>
      </c>
      <c r="C39" s="18">
        <f t="shared" si="37"/>
        <v>0</v>
      </c>
      <c r="D39" s="18">
        <f t="shared" si="38"/>
        <v>0</v>
      </c>
      <c r="E39" s="18">
        <f t="shared" si="39"/>
        <v>0</v>
      </c>
      <c r="F39" s="18">
        <f t="shared" si="40"/>
        <v>0</v>
      </c>
      <c r="G39" s="18">
        <f t="shared" si="41"/>
        <v>0</v>
      </c>
      <c r="H39" s="18">
        <f t="shared" si="42"/>
        <v>0</v>
      </c>
      <c r="I39" s="18">
        <f t="shared" si="43"/>
        <v>0</v>
      </c>
      <c r="J39" s="18">
        <f t="shared" si="44"/>
        <v>0</v>
      </c>
      <c r="K39" s="18">
        <f t="shared" si="45"/>
        <v>0</v>
      </c>
      <c r="L39" s="18">
        <f t="shared" si="46"/>
        <v>0</v>
      </c>
      <c r="M39" s="18">
        <f t="shared" si="47"/>
        <v>0</v>
      </c>
      <c r="N39" s="18">
        <f t="shared" si="48"/>
        <v>0</v>
      </c>
      <c r="O39" s="13">
        <f t="shared" si="49"/>
        <v>0</v>
      </c>
      <c r="U39" s="49" t="s">
        <v>426</v>
      </c>
      <c r="V39" s="80" t="s">
        <v>427</v>
      </c>
      <c r="W39" s="10" t="s">
        <v>423</v>
      </c>
      <c r="X39" s="10" t="s">
        <v>191</v>
      </c>
      <c r="Y39" s="66"/>
      <c r="Z39" s="66"/>
      <c r="AA39" s="66"/>
      <c r="AB39" s="66"/>
      <c r="AC39" s="66"/>
      <c r="AD39" s="66"/>
      <c r="AE39" s="66"/>
      <c r="AF39" s="66"/>
      <c r="AG39" s="66"/>
      <c r="AH39" s="81">
        <v>3500</v>
      </c>
      <c r="AI39" s="66"/>
      <c r="AJ39" s="66"/>
    </row>
    <row r="40" spans="1:15" ht="11.25">
      <c r="A40" s="23" t="s">
        <v>145</v>
      </c>
      <c r="B40" s="10" t="s">
        <v>146</v>
      </c>
      <c r="C40" s="18">
        <f t="shared" si="37"/>
        <v>0</v>
      </c>
      <c r="D40" s="18">
        <f t="shared" si="38"/>
        <v>0</v>
      </c>
      <c r="E40" s="18">
        <f t="shared" si="39"/>
        <v>0</v>
      </c>
      <c r="F40" s="18">
        <f t="shared" si="40"/>
        <v>0</v>
      </c>
      <c r="G40" s="18">
        <f t="shared" si="41"/>
        <v>0</v>
      </c>
      <c r="H40" s="18">
        <f t="shared" si="42"/>
        <v>0</v>
      </c>
      <c r="I40" s="18">
        <f t="shared" si="43"/>
        <v>0</v>
      </c>
      <c r="J40" s="18">
        <f t="shared" si="44"/>
        <v>0</v>
      </c>
      <c r="K40" s="18">
        <f t="shared" si="45"/>
        <v>0</v>
      </c>
      <c r="L40" s="18">
        <f t="shared" si="46"/>
        <v>0</v>
      </c>
      <c r="M40" s="18">
        <f t="shared" si="47"/>
        <v>0</v>
      </c>
      <c r="N40" s="18">
        <f t="shared" si="48"/>
        <v>0</v>
      </c>
      <c r="O40" s="13">
        <f t="shared" si="49"/>
        <v>0</v>
      </c>
    </row>
    <row r="41" spans="1:15" ht="11.25">
      <c r="A41" s="23" t="s">
        <v>147</v>
      </c>
      <c r="B41" s="10" t="s">
        <v>210</v>
      </c>
      <c r="C41" s="18">
        <f t="shared" si="37"/>
        <v>0</v>
      </c>
      <c r="D41" s="18">
        <f t="shared" si="38"/>
        <v>0</v>
      </c>
      <c r="E41" s="18">
        <f t="shared" si="39"/>
        <v>0</v>
      </c>
      <c r="F41" s="18">
        <f t="shared" si="40"/>
        <v>0</v>
      </c>
      <c r="G41" s="18">
        <f t="shared" si="41"/>
        <v>0</v>
      </c>
      <c r="H41" s="18">
        <f t="shared" si="42"/>
        <v>0</v>
      </c>
      <c r="I41" s="18">
        <f t="shared" si="43"/>
        <v>0</v>
      </c>
      <c r="J41" s="18">
        <f t="shared" si="44"/>
        <v>0</v>
      </c>
      <c r="K41" s="18">
        <f t="shared" si="45"/>
        <v>0</v>
      </c>
      <c r="L41" s="18">
        <f t="shared" si="46"/>
        <v>0</v>
      </c>
      <c r="M41" s="18">
        <f t="shared" si="47"/>
        <v>0</v>
      </c>
      <c r="N41" s="18">
        <f t="shared" si="48"/>
        <v>0</v>
      </c>
      <c r="O41" s="13">
        <f t="shared" si="49"/>
        <v>0</v>
      </c>
    </row>
    <row r="42" spans="1:15" ht="11.25">
      <c r="A42" s="23" t="s">
        <v>149</v>
      </c>
      <c r="B42" s="10" t="s">
        <v>150</v>
      </c>
      <c r="C42" s="18">
        <f t="shared" si="37"/>
        <v>0</v>
      </c>
      <c r="D42" s="18">
        <f t="shared" si="38"/>
        <v>0</v>
      </c>
      <c r="E42" s="18">
        <f t="shared" si="39"/>
        <v>0</v>
      </c>
      <c r="F42" s="18">
        <f t="shared" si="40"/>
        <v>0</v>
      </c>
      <c r="G42" s="18">
        <f t="shared" si="41"/>
        <v>0</v>
      </c>
      <c r="H42" s="18">
        <f t="shared" si="42"/>
        <v>0</v>
      </c>
      <c r="I42" s="18">
        <f t="shared" si="43"/>
        <v>0</v>
      </c>
      <c r="J42" s="18">
        <f t="shared" si="44"/>
        <v>0</v>
      </c>
      <c r="K42" s="18">
        <f t="shared" si="45"/>
        <v>0</v>
      </c>
      <c r="L42" s="18">
        <f t="shared" si="46"/>
        <v>0</v>
      </c>
      <c r="M42" s="18">
        <f t="shared" si="47"/>
        <v>0</v>
      </c>
      <c r="N42" s="18">
        <f t="shared" si="48"/>
        <v>0</v>
      </c>
      <c r="O42" s="13">
        <f t="shared" si="49"/>
        <v>0</v>
      </c>
    </row>
    <row r="43" spans="1:15" ht="11.25">
      <c r="A43" s="23" t="s">
        <v>151</v>
      </c>
      <c r="B43" s="10" t="s">
        <v>152</v>
      </c>
      <c r="C43" s="18">
        <f t="shared" si="37"/>
        <v>0</v>
      </c>
      <c r="D43" s="18">
        <f t="shared" si="38"/>
        <v>0</v>
      </c>
      <c r="E43" s="18">
        <f t="shared" si="39"/>
        <v>0</v>
      </c>
      <c r="F43" s="18">
        <f t="shared" si="40"/>
        <v>0</v>
      </c>
      <c r="G43" s="18">
        <f t="shared" si="41"/>
        <v>0</v>
      </c>
      <c r="H43" s="18">
        <f t="shared" si="42"/>
        <v>0</v>
      </c>
      <c r="I43" s="18">
        <f t="shared" si="43"/>
        <v>0</v>
      </c>
      <c r="J43" s="18">
        <f t="shared" si="44"/>
        <v>0</v>
      </c>
      <c r="K43" s="18">
        <f t="shared" si="45"/>
        <v>0</v>
      </c>
      <c r="L43" s="18">
        <f t="shared" si="46"/>
        <v>0</v>
      </c>
      <c r="M43" s="18">
        <f t="shared" si="47"/>
        <v>0</v>
      </c>
      <c r="N43" s="18">
        <f t="shared" si="48"/>
        <v>0</v>
      </c>
      <c r="O43" s="13">
        <f t="shared" si="49"/>
        <v>0</v>
      </c>
    </row>
    <row r="44" spans="1:15" ht="12" customHeight="1">
      <c r="A44" s="23" t="s">
        <v>153</v>
      </c>
      <c r="B44" s="10" t="s">
        <v>154</v>
      </c>
      <c r="C44" s="18">
        <f t="shared" si="37"/>
        <v>0</v>
      </c>
      <c r="D44" s="18">
        <f t="shared" si="38"/>
        <v>0</v>
      </c>
      <c r="E44" s="18">
        <f t="shared" si="39"/>
        <v>0</v>
      </c>
      <c r="F44" s="18">
        <f t="shared" si="40"/>
        <v>0</v>
      </c>
      <c r="G44" s="18">
        <f t="shared" si="41"/>
        <v>0</v>
      </c>
      <c r="H44" s="18">
        <f t="shared" si="42"/>
        <v>0</v>
      </c>
      <c r="I44" s="18">
        <f t="shared" si="43"/>
        <v>0</v>
      </c>
      <c r="J44" s="18">
        <f t="shared" si="44"/>
        <v>0</v>
      </c>
      <c r="K44" s="18">
        <f t="shared" si="45"/>
        <v>0</v>
      </c>
      <c r="L44" s="18">
        <f t="shared" si="46"/>
        <v>0</v>
      </c>
      <c r="M44" s="18">
        <f t="shared" si="47"/>
        <v>0</v>
      </c>
      <c r="N44" s="18">
        <f t="shared" si="48"/>
        <v>0</v>
      </c>
      <c r="O44" s="13">
        <f t="shared" si="49"/>
        <v>0</v>
      </c>
    </row>
    <row r="45" spans="1:15" ht="11.25">
      <c r="A45" s="23" t="s">
        <v>155</v>
      </c>
      <c r="B45" s="10" t="s">
        <v>156</v>
      </c>
      <c r="C45" s="18">
        <f t="shared" si="37"/>
        <v>0</v>
      </c>
      <c r="D45" s="18">
        <f t="shared" si="38"/>
        <v>0</v>
      </c>
      <c r="E45" s="18">
        <f t="shared" si="39"/>
        <v>0</v>
      </c>
      <c r="F45" s="18">
        <f t="shared" si="40"/>
        <v>0</v>
      </c>
      <c r="G45" s="18">
        <f t="shared" si="41"/>
        <v>0</v>
      </c>
      <c r="H45" s="18">
        <f t="shared" si="42"/>
        <v>0</v>
      </c>
      <c r="I45" s="18">
        <f t="shared" si="43"/>
        <v>0</v>
      </c>
      <c r="J45" s="18">
        <f t="shared" si="44"/>
        <v>0</v>
      </c>
      <c r="K45" s="18">
        <f t="shared" si="45"/>
        <v>0</v>
      </c>
      <c r="L45" s="18">
        <f t="shared" si="46"/>
        <v>0</v>
      </c>
      <c r="M45" s="18">
        <f t="shared" si="47"/>
        <v>0</v>
      </c>
      <c r="N45" s="18">
        <f t="shared" si="48"/>
        <v>0</v>
      </c>
      <c r="O45" s="13">
        <f t="shared" si="49"/>
        <v>0</v>
      </c>
    </row>
    <row r="46" spans="1:15" ht="11.25">
      <c r="A46" s="23" t="s">
        <v>157</v>
      </c>
      <c r="B46" s="10" t="s">
        <v>158</v>
      </c>
      <c r="C46" s="18">
        <f t="shared" si="37"/>
        <v>0</v>
      </c>
      <c r="D46" s="18">
        <f t="shared" si="38"/>
        <v>0</v>
      </c>
      <c r="E46" s="18">
        <f t="shared" si="39"/>
        <v>0</v>
      </c>
      <c r="F46" s="18">
        <f t="shared" si="40"/>
        <v>0</v>
      </c>
      <c r="G46" s="18">
        <f t="shared" si="41"/>
        <v>0</v>
      </c>
      <c r="H46" s="18">
        <f t="shared" si="42"/>
        <v>0</v>
      </c>
      <c r="I46" s="18">
        <f t="shared" si="43"/>
        <v>0</v>
      </c>
      <c r="J46" s="18">
        <f t="shared" si="44"/>
        <v>0</v>
      </c>
      <c r="K46" s="18">
        <f t="shared" si="45"/>
        <v>0</v>
      </c>
      <c r="L46" s="18">
        <f t="shared" si="46"/>
        <v>0</v>
      </c>
      <c r="M46" s="18">
        <f t="shared" si="47"/>
        <v>0</v>
      </c>
      <c r="N46" s="18">
        <f t="shared" si="48"/>
        <v>0</v>
      </c>
      <c r="O46" s="13">
        <f t="shared" si="49"/>
        <v>0</v>
      </c>
    </row>
    <row r="47" spans="1:15" ht="11.25">
      <c r="A47" s="23" t="s">
        <v>159</v>
      </c>
      <c r="B47" s="10" t="s">
        <v>211</v>
      </c>
      <c r="C47" s="18">
        <f t="shared" si="37"/>
        <v>0</v>
      </c>
      <c r="D47" s="18">
        <f t="shared" si="38"/>
        <v>0</v>
      </c>
      <c r="E47" s="18">
        <f t="shared" si="39"/>
        <v>0</v>
      </c>
      <c r="F47" s="18">
        <f t="shared" si="40"/>
        <v>0</v>
      </c>
      <c r="G47" s="18">
        <f t="shared" si="41"/>
        <v>0</v>
      </c>
      <c r="H47" s="18">
        <f t="shared" si="42"/>
        <v>0</v>
      </c>
      <c r="I47" s="18">
        <f t="shared" si="43"/>
        <v>0</v>
      </c>
      <c r="J47" s="18">
        <f t="shared" si="44"/>
        <v>0</v>
      </c>
      <c r="K47" s="18">
        <f t="shared" si="45"/>
        <v>0</v>
      </c>
      <c r="L47" s="18">
        <f t="shared" si="46"/>
        <v>0</v>
      </c>
      <c r="M47" s="18">
        <f t="shared" si="47"/>
        <v>0</v>
      </c>
      <c r="N47" s="18">
        <f t="shared" si="48"/>
        <v>0</v>
      </c>
      <c r="O47" s="13">
        <f t="shared" si="49"/>
        <v>0</v>
      </c>
    </row>
    <row r="48" spans="1:15" ht="11.25">
      <c r="A48" s="23" t="s">
        <v>160</v>
      </c>
      <c r="B48" s="10" t="s">
        <v>212</v>
      </c>
      <c r="C48" s="18">
        <f t="shared" si="37"/>
        <v>0</v>
      </c>
      <c r="D48" s="18">
        <f t="shared" si="38"/>
        <v>0</v>
      </c>
      <c r="E48" s="18">
        <f t="shared" si="39"/>
        <v>0</v>
      </c>
      <c r="F48" s="18">
        <f t="shared" si="40"/>
        <v>0</v>
      </c>
      <c r="G48" s="18">
        <f t="shared" si="41"/>
        <v>0</v>
      </c>
      <c r="H48" s="18">
        <f t="shared" si="42"/>
        <v>0</v>
      </c>
      <c r="I48" s="18">
        <f t="shared" si="43"/>
        <v>2379.6043092444606</v>
      </c>
      <c r="J48" s="18">
        <f t="shared" si="44"/>
        <v>0</v>
      </c>
      <c r="K48" s="18">
        <f t="shared" si="45"/>
        <v>0</v>
      </c>
      <c r="L48" s="18">
        <f t="shared" si="46"/>
        <v>0</v>
      </c>
      <c r="M48" s="18">
        <f t="shared" si="47"/>
        <v>0</v>
      </c>
      <c r="N48" s="18">
        <f t="shared" si="48"/>
        <v>0</v>
      </c>
      <c r="O48" s="13">
        <f t="shared" si="49"/>
        <v>2379.6043092444606</v>
      </c>
    </row>
    <row r="49" spans="1:15" ht="11.25">
      <c r="A49" s="23" t="s">
        <v>161</v>
      </c>
      <c r="B49" s="10" t="s">
        <v>162</v>
      </c>
      <c r="C49" s="18">
        <f t="shared" si="37"/>
        <v>180.849927502579</v>
      </c>
      <c r="D49" s="18">
        <f t="shared" si="38"/>
        <v>324.83860370023245</v>
      </c>
      <c r="E49" s="18">
        <f t="shared" si="39"/>
        <v>474.81037983791134</v>
      </c>
      <c r="F49" s="18">
        <f t="shared" si="40"/>
        <v>258.0633281289432</v>
      </c>
      <c r="G49" s="18">
        <f t="shared" si="41"/>
        <v>410.56106348831094</v>
      </c>
      <c r="H49" s="18">
        <f t="shared" si="42"/>
        <v>461.6432359934253</v>
      </c>
      <c r="I49" s="18">
        <f t="shared" si="43"/>
        <v>809.2241054303995</v>
      </c>
      <c r="J49" s="18">
        <f t="shared" si="44"/>
        <v>180.03610282881738</v>
      </c>
      <c r="K49" s="18">
        <f t="shared" si="45"/>
        <v>4048.5001314612423</v>
      </c>
      <c r="L49" s="18">
        <f t="shared" si="46"/>
        <v>947.8598524869817</v>
      </c>
      <c r="M49" s="18">
        <f t="shared" si="47"/>
        <v>1118.1871697340816</v>
      </c>
      <c r="N49" s="18">
        <f t="shared" si="48"/>
        <v>113.11052483275336</v>
      </c>
      <c r="O49" s="13">
        <f t="shared" si="49"/>
        <v>9327.684425425678</v>
      </c>
    </row>
    <row r="50" spans="1:15" ht="11.25">
      <c r="A50" s="23" t="s">
        <v>187</v>
      </c>
      <c r="B50" s="10" t="s">
        <v>213</v>
      </c>
      <c r="C50" s="18">
        <f>AI104*C$148+AW104</f>
        <v>0</v>
      </c>
      <c r="D50" s="18">
        <f t="shared" si="38"/>
        <v>0</v>
      </c>
      <c r="E50" s="18">
        <f t="shared" si="39"/>
        <v>0</v>
      </c>
      <c r="F50" s="18">
        <f t="shared" si="40"/>
        <v>0</v>
      </c>
      <c r="G50" s="18">
        <f t="shared" si="41"/>
        <v>0</v>
      </c>
      <c r="H50" s="18">
        <f t="shared" si="42"/>
        <v>0</v>
      </c>
      <c r="I50" s="18">
        <f t="shared" si="43"/>
        <v>0</v>
      </c>
      <c r="J50" s="18">
        <f t="shared" si="44"/>
        <v>0</v>
      </c>
      <c r="K50" s="18">
        <f t="shared" si="45"/>
        <v>0</v>
      </c>
      <c r="L50" s="18">
        <f t="shared" si="46"/>
        <v>0</v>
      </c>
      <c r="M50" s="18">
        <f t="shared" si="47"/>
        <v>7932.014364148202</v>
      </c>
      <c r="N50" s="18">
        <f t="shared" si="48"/>
        <v>0</v>
      </c>
      <c r="O50" s="13">
        <f t="shared" si="49"/>
        <v>7932.014364148202</v>
      </c>
    </row>
    <row r="51" spans="1:15" ht="11.25" hidden="1">
      <c r="A51" s="8"/>
      <c r="B51" s="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>
        <f t="shared" si="49"/>
        <v>0</v>
      </c>
    </row>
    <row r="52" spans="2:15" ht="11.25" hidden="1">
      <c r="B52" s="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>
        <f t="shared" si="49"/>
        <v>0</v>
      </c>
    </row>
    <row r="53" spans="2:15" ht="11.25" hidden="1"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3">
        <f t="shared" si="49"/>
        <v>0</v>
      </c>
    </row>
    <row r="54" spans="2:33" ht="11.25" hidden="1"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3">
        <f t="shared" si="49"/>
        <v>0</v>
      </c>
      <c r="U54" s="7">
        <v>1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</row>
    <row r="55" spans="2:33" ht="11.25" hidden="1"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3">
        <f t="shared" si="49"/>
        <v>0</v>
      </c>
      <c r="U55" s="7">
        <v>4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</row>
    <row r="56" spans="2:33" ht="11.25" hidden="1"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>
        <f t="shared" si="49"/>
        <v>0</v>
      </c>
      <c r="U56" s="7">
        <v>10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</row>
    <row r="57" spans="2:33" ht="11.25" hidden="1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3">
        <f t="shared" si="49"/>
        <v>0</v>
      </c>
      <c r="U57" s="7">
        <v>11</v>
      </c>
      <c r="V57" s="48">
        <v>0</v>
      </c>
      <c r="W57" s="48">
        <v>0</v>
      </c>
      <c r="X57" s="48">
        <v>0</v>
      </c>
      <c r="Y57" s="48">
        <v>0</v>
      </c>
      <c r="Z57" s="48">
        <v>2152</v>
      </c>
      <c r="AA57" s="48">
        <v>0</v>
      </c>
      <c r="AB57" s="48">
        <v>1847</v>
      </c>
      <c r="AC57" s="48">
        <v>0</v>
      </c>
      <c r="AD57" s="48">
        <v>8241</v>
      </c>
      <c r="AE57" s="48">
        <v>0</v>
      </c>
      <c r="AF57" s="48">
        <v>0</v>
      </c>
      <c r="AG57" s="48">
        <v>0</v>
      </c>
    </row>
    <row r="58" spans="2:33" ht="11.25" hidden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3">
        <f t="shared" si="49"/>
        <v>0</v>
      </c>
      <c r="U58" s="7">
        <v>19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</row>
    <row r="59" spans="2:33" ht="11.25" hidden="1">
      <c r="B59" s="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3">
        <f t="shared" si="49"/>
        <v>0</v>
      </c>
      <c r="U59" s="7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</row>
    <row r="60" spans="2:33" ht="11.25" hidden="1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49"/>
        <v>0</v>
      </c>
      <c r="U60" s="9">
        <v>20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</row>
    <row r="61" spans="2:60" ht="11.25" hidden="1">
      <c r="B61" s="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>
        <f t="shared" si="49"/>
        <v>0</v>
      </c>
      <c r="U61" s="9" t="s">
        <v>175</v>
      </c>
      <c r="V61" s="48">
        <v>37000</v>
      </c>
      <c r="W61" s="48">
        <v>45000</v>
      </c>
      <c r="X61" s="48">
        <v>35000</v>
      </c>
      <c r="Y61" s="48">
        <v>35000</v>
      </c>
      <c r="Z61" s="48">
        <v>124536.21</v>
      </c>
      <c r="AA61" s="48">
        <v>64580.02</v>
      </c>
      <c r="AB61" s="48">
        <v>35000</v>
      </c>
      <c r="AC61" s="48">
        <v>35000</v>
      </c>
      <c r="AD61" s="48">
        <v>50600</v>
      </c>
      <c r="AE61" s="48">
        <v>41000</v>
      </c>
      <c r="AF61" s="48">
        <v>53000</v>
      </c>
      <c r="AG61" s="48">
        <v>35000</v>
      </c>
      <c r="AI61" s="48">
        <v>35000</v>
      </c>
      <c r="AJ61" s="48">
        <v>35000</v>
      </c>
      <c r="AK61" s="48">
        <v>35000</v>
      </c>
      <c r="AL61" s="48">
        <v>35000</v>
      </c>
      <c r="AM61" s="48">
        <v>35000</v>
      </c>
      <c r="AN61" s="48">
        <v>35000</v>
      </c>
      <c r="AO61" s="48">
        <v>35000</v>
      </c>
      <c r="AP61" s="48">
        <v>35000</v>
      </c>
      <c r="AQ61" s="48">
        <v>35000</v>
      </c>
      <c r="AR61" s="48">
        <v>35000</v>
      </c>
      <c r="AS61" s="48">
        <v>35000</v>
      </c>
      <c r="AT61" s="48">
        <v>35000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</row>
    <row r="62" spans="2:60" ht="11.25" hidden="1"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49"/>
        <v>0</v>
      </c>
      <c r="U62" s="9" t="s">
        <v>176</v>
      </c>
      <c r="V62" s="48">
        <v>46500</v>
      </c>
      <c r="W62" s="48">
        <v>46500</v>
      </c>
      <c r="X62" s="48">
        <v>37232</v>
      </c>
      <c r="Y62" s="48">
        <v>20000</v>
      </c>
      <c r="Z62" s="48">
        <v>20000</v>
      </c>
      <c r="AA62" s="48">
        <v>20500</v>
      </c>
      <c r="AB62" s="48">
        <v>20000</v>
      </c>
      <c r="AC62" s="48">
        <v>20000</v>
      </c>
      <c r="AD62" s="48">
        <v>20000</v>
      </c>
      <c r="AE62" s="48">
        <v>20000</v>
      </c>
      <c r="AF62" s="48">
        <v>20000</v>
      </c>
      <c r="AG62" s="48">
        <v>20000</v>
      </c>
      <c r="AI62" s="48">
        <v>46500</v>
      </c>
      <c r="AJ62" s="48">
        <v>46500</v>
      </c>
      <c r="AK62" s="48">
        <v>34532</v>
      </c>
      <c r="AL62" s="48">
        <v>20000</v>
      </c>
      <c r="AM62" s="48">
        <v>20000</v>
      </c>
      <c r="AN62" s="48">
        <v>20000</v>
      </c>
      <c r="AO62" s="48">
        <v>20000</v>
      </c>
      <c r="AP62" s="48">
        <v>20000</v>
      </c>
      <c r="AQ62" s="48">
        <v>20000</v>
      </c>
      <c r="AR62" s="48">
        <v>20000</v>
      </c>
      <c r="AS62" s="48">
        <v>20000</v>
      </c>
      <c r="AT62" s="48">
        <v>20000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</row>
    <row r="63" spans="2:60" ht="11.25" hidden="1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3">
        <f t="shared" si="49"/>
        <v>0</v>
      </c>
      <c r="U63" s="9" t="s">
        <v>177</v>
      </c>
      <c r="V63" s="48">
        <v>4646.49</v>
      </c>
      <c r="W63" s="48">
        <v>6208.98</v>
      </c>
      <c r="X63" s="48">
        <v>1305</v>
      </c>
      <c r="Y63" s="48">
        <v>19278.27</v>
      </c>
      <c r="Z63" s="48">
        <v>8282.4</v>
      </c>
      <c r="AA63" s="48">
        <v>30355.23</v>
      </c>
      <c r="AB63" s="48">
        <v>33020.58</v>
      </c>
      <c r="AC63" s="48">
        <v>2447.75</v>
      </c>
      <c r="AD63" s="48">
        <v>49312.43</v>
      </c>
      <c r="AE63" s="48">
        <v>20130.45</v>
      </c>
      <c r="AF63" s="48">
        <v>40878.29</v>
      </c>
      <c r="AG63" s="48">
        <v>2859.25</v>
      </c>
      <c r="AI63" s="48">
        <v>4646.49</v>
      </c>
      <c r="AJ63" s="48">
        <v>5818.98</v>
      </c>
      <c r="AK63" s="48">
        <v>430</v>
      </c>
      <c r="AL63" s="48">
        <v>15955.02</v>
      </c>
      <c r="AM63" s="48">
        <v>5027.9</v>
      </c>
      <c r="AN63" s="48">
        <v>19916.02</v>
      </c>
      <c r="AO63" s="48">
        <v>19002.6</v>
      </c>
      <c r="AP63" s="48">
        <v>1887.75</v>
      </c>
      <c r="AQ63" s="48">
        <v>16798.18</v>
      </c>
      <c r="AR63" s="48">
        <v>13446.95</v>
      </c>
      <c r="AS63" s="48">
        <v>17959.89</v>
      </c>
      <c r="AT63" s="48">
        <v>375</v>
      </c>
      <c r="AW63" s="48">
        <v>0</v>
      </c>
      <c r="AX63" s="48">
        <v>0</v>
      </c>
      <c r="AY63" s="48">
        <v>0</v>
      </c>
      <c r="AZ63" s="48">
        <v>3323.25</v>
      </c>
      <c r="BA63" s="48">
        <v>0</v>
      </c>
      <c r="BB63" s="48">
        <v>0</v>
      </c>
      <c r="BC63" s="48">
        <v>0</v>
      </c>
      <c r="BD63" s="48">
        <v>0</v>
      </c>
      <c r="BE63" s="48">
        <v>3000</v>
      </c>
      <c r="BF63" s="48">
        <v>230</v>
      </c>
      <c r="BG63" s="48">
        <v>1208</v>
      </c>
      <c r="BH63" s="48">
        <v>525.25</v>
      </c>
    </row>
    <row r="64" spans="2:60" ht="11.25" hidden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  <c r="U64" s="9" t="s">
        <v>178</v>
      </c>
      <c r="V64" s="48">
        <v>1740</v>
      </c>
      <c r="W64" s="48">
        <v>4720</v>
      </c>
      <c r="X64" s="48">
        <v>13230.14</v>
      </c>
      <c r="Y64" s="48">
        <v>10924</v>
      </c>
      <c r="Z64" s="48">
        <v>16387</v>
      </c>
      <c r="AA64" s="48">
        <v>28281</v>
      </c>
      <c r="AB64" s="48">
        <v>2790</v>
      </c>
      <c r="AC64" s="48">
        <v>22746</v>
      </c>
      <c r="AD64" s="48">
        <v>6560</v>
      </c>
      <c r="AE64" s="48">
        <v>9978</v>
      </c>
      <c r="AF64" s="48">
        <v>44811</v>
      </c>
      <c r="AG64" s="48">
        <v>6992</v>
      </c>
      <c r="AI64" s="48">
        <v>660</v>
      </c>
      <c r="AJ64" s="48">
        <v>2540</v>
      </c>
      <c r="AK64" s="48">
        <v>9663</v>
      </c>
      <c r="AL64" s="48">
        <v>0</v>
      </c>
      <c r="AM64" s="48">
        <v>2395</v>
      </c>
      <c r="AN64" s="48">
        <v>16251</v>
      </c>
      <c r="AO64" s="48">
        <v>2790</v>
      </c>
      <c r="AP64" s="48">
        <v>22746</v>
      </c>
      <c r="AQ64" s="48">
        <v>6560</v>
      </c>
      <c r="AR64" s="48">
        <v>9978</v>
      </c>
      <c r="AS64" s="48">
        <v>0</v>
      </c>
      <c r="AT64" s="48">
        <v>0</v>
      </c>
      <c r="AW64" s="48">
        <v>720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40850</v>
      </c>
      <c r="BH64" s="48">
        <v>0</v>
      </c>
    </row>
    <row r="65" spans="2:60" ht="11.25" hidden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3"/>
      <c r="U65" s="9" t="s">
        <v>179</v>
      </c>
      <c r="V65" s="48">
        <v>0</v>
      </c>
      <c r="W65" s="48">
        <v>0</v>
      </c>
      <c r="X65" s="48">
        <v>0</v>
      </c>
      <c r="Y65" s="48">
        <v>0</v>
      </c>
      <c r="Z65" s="48">
        <v>5000</v>
      </c>
      <c r="AA65" s="48">
        <v>0</v>
      </c>
      <c r="AB65" s="48">
        <v>196297</v>
      </c>
      <c r="AC65" s="48">
        <v>72515</v>
      </c>
      <c r="AD65" s="48">
        <v>25800</v>
      </c>
      <c r="AE65" s="48">
        <v>102028.1</v>
      </c>
      <c r="AF65" s="48">
        <v>37628.1</v>
      </c>
      <c r="AG65" s="48">
        <v>47000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15000</v>
      </c>
      <c r="BD65" s="48">
        <v>0</v>
      </c>
      <c r="BE65" s="48">
        <v>0</v>
      </c>
      <c r="BF65" s="48">
        <v>0</v>
      </c>
      <c r="BG65" s="48">
        <v>0</v>
      </c>
      <c r="BH65" s="48">
        <v>47000</v>
      </c>
    </row>
    <row r="66" spans="2:60" ht="11.25" hidden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3"/>
      <c r="U66" s="9" t="s">
        <v>180</v>
      </c>
      <c r="V66" s="48">
        <v>14200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</row>
    <row r="67" spans="2:60" ht="11.25" hidden="1">
      <c r="B67" s="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3">
        <f aca="true" t="shared" si="50" ref="O67:O84">SUM(C67:N67)</f>
        <v>0</v>
      </c>
      <c r="U67" s="9" t="s">
        <v>181</v>
      </c>
      <c r="V67" s="48">
        <v>5300</v>
      </c>
      <c r="W67" s="48">
        <v>11570</v>
      </c>
      <c r="X67" s="48">
        <v>1500</v>
      </c>
      <c r="Y67" s="48">
        <v>22000</v>
      </c>
      <c r="Z67" s="48">
        <v>3300</v>
      </c>
      <c r="AA67" s="48">
        <v>102850</v>
      </c>
      <c r="AB67" s="48">
        <v>9500</v>
      </c>
      <c r="AC67" s="48">
        <v>500</v>
      </c>
      <c r="AD67" s="48">
        <v>12020</v>
      </c>
      <c r="AE67" s="48">
        <v>2500</v>
      </c>
      <c r="AF67" s="48">
        <v>39479.87</v>
      </c>
      <c r="AG67" s="48">
        <v>60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W67" s="48">
        <v>0</v>
      </c>
      <c r="AX67" s="48">
        <v>0</v>
      </c>
      <c r="AY67" s="48">
        <v>0</v>
      </c>
      <c r="AZ67" s="48">
        <v>4000</v>
      </c>
      <c r="BA67" s="48">
        <v>2000</v>
      </c>
      <c r="BB67" s="48">
        <v>0</v>
      </c>
      <c r="BC67" s="48">
        <v>6000</v>
      </c>
      <c r="BD67" s="48">
        <v>0</v>
      </c>
      <c r="BE67" s="48">
        <v>0</v>
      </c>
      <c r="BF67" s="48">
        <v>2500</v>
      </c>
      <c r="BG67" s="48">
        <v>3500</v>
      </c>
      <c r="BH67" s="48">
        <v>0</v>
      </c>
    </row>
    <row r="68" spans="2:60" ht="11.25" hidden="1">
      <c r="B68" s="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>
        <f t="shared" si="50"/>
        <v>0</v>
      </c>
      <c r="U68" s="9" t="s">
        <v>182</v>
      </c>
      <c r="V68" s="48">
        <v>0</v>
      </c>
      <c r="W68" s="48">
        <v>0</v>
      </c>
      <c r="X68" s="48">
        <v>3207</v>
      </c>
      <c r="Y68" s="48">
        <v>0</v>
      </c>
      <c r="Z68" s="48">
        <v>7439</v>
      </c>
      <c r="AA68" s="48">
        <v>2985</v>
      </c>
      <c r="AB68" s="48">
        <v>0</v>
      </c>
      <c r="AC68" s="48">
        <v>0</v>
      </c>
      <c r="AD68" s="48">
        <v>0</v>
      </c>
      <c r="AE68" s="48">
        <v>23475.1</v>
      </c>
      <c r="AF68" s="48">
        <v>3356</v>
      </c>
      <c r="AG68" s="48">
        <v>975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855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</row>
    <row r="69" spans="2:60" ht="11.25" hidden="1">
      <c r="B69" s="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3">
        <f t="shared" si="50"/>
        <v>0</v>
      </c>
      <c r="U69" s="9" t="s">
        <v>183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9000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</row>
    <row r="70" spans="2:60" ht="11.25" hidden="1">
      <c r="B70" s="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3">
        <f t="shared" si="50"/>
        <v>0</v>
      </c>
      <c r="U70" s="9" t="s">
        <v>184</v>
      </c>
      <c r="V70" s="48">
        <v>0</v>
      </c>
      <c r="W70" s="48">
        <v>0</v>
      </c>
      <c r="X70" s="48">
        <v>1000</v>
      </c>
      <c r="Y70" s="48">
        <v>0</v>
      </c>
      <c r="Z70" s="48">
        <v>0</v>
      </c>
      <c r="AA70" s="48">
        <v>10000</v>
      </c>
      <c r="AB70" s="48">
        <v>62000</v>
      </c>
      <c r="AC70" s="48">
        <v>51900</v>
      </c>
      <c r="AD70" s="48">
        <v>7281</v>
      </c>
      <c r="AE70" s="48">
        <v>53000</v>
      </c>
      <c r="AF70" s="48">
        <v>0</v>
      </c>
      <c r="AG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</row>
    <row r="71" spans="2:60" ht="11.25" hidden="1">
      <c r="B71" s="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3">
        <f t="shared" si="50"/>
        <v>0</v>
      </c>
      <c r="U71" s="9" t="s">
        <v>185</v>
      </c>
      <c r="V71" s="48">
        <v>0</v>
      </c>
      <c r="W71" s="48">
        <v>0</v>
      </c>
      <c r="X71" s="48">
        <v>2500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</row>
    <row r="72" spans="2:60" ht="11.25" hidden="1"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3">
        <f t="shared" si="50"/>
        <v>0</v>
      </c>
      <c r="U72" s="9" t="s">
        <v>186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5000</v>
      </c>
      <c r="AB72" s="48">
        <v>2500</v>
      </c>
      <c r="AC72" s="48">
        <v>31950</v>
      </c>
      <c r="AD72" s="48">
        <v>4753</v>
      </c>
      <c r="AE72" s="48">
        <v>275244</v>
      </c>
      <c r="AF72" s="48">
        <v>810</v>
      </c>
      <c r="AG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810</v>
      </c>
      <c r="BH72" s="48">
        <v>0</v>
      </c>
    </row>
    <row r="73" spans="2:60" ht="11.25" hidden="1"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3">
        <f t="shared" si="50"/>
        <v>0</v>
      </c>
      <c r="U73" s="9">
        <v>23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</row>
    <row r="74" spans="2:60" ht="11.25" hidden="1">
      <c r="B74" s="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3">
        <f t="shared" si="50"/>
        <v>0</v>
      </c>
      <c r="U74" s="9" t="s">
        <v>117</v>
      </c>
      <c r="V74" s="48">
        <v>27214.26</v>
      </c>
      <c r="W74" s="48">
        <v>20214.26</v>
      </c>
      <c r="X74" s="48">
        <v>20214.26</v>
      </c>
      <c r="Y74" s="48">
        <v>21224.92</v>
      </c>
      <c r="Z74" s="48">
        <v>21224.92</v>
      </c>
      <c r="AA74" s="48">
        <v>18378.47</v>
      </c>
      <c r="AB74" s="48">
        <v>11433.47</v>
      </c>
      <c r="AC74" s="48">
        <v>7950.14</v>
      </c>
      <c r="AD74" s="48">
        <v>7950.14</v>
      </c>
      <c r="AE74" s="48">
        <v>7950.14</v>
      </c>
      <c r="AF74" s="48">
        <v>7950.14</v>
      </c>
      <c r="AG74" s="48">
        <v>7950.14</v>
      </c>
      <c r="AI74" s="48">
        <v>27214.26</v>
      </c>
      <c r="AJ74" s="48">
        <v>20214.26</v>
      </c>
      <c r="AK74" s="48">
        <v>20214.26</v>
      </c>
      <c r="AL74" s="48">
        <v>21224.92</v>
      </c>
      <c r="AM74" s="48">
        <v>21224.92</v>
      </c>
      <c r="AN74" s="48">
        <v>18378.47</v>
      </c>
      <c r="AO74" s="48">
        <v>11433.47</v>
      </c>
      <c r="AP74" s="48">
        <v>7950.14</v>
      </c>
      <c r="AQ74" s="48">
        <v>7950.14</v>
      </c>
      <c r="AR74" s="48">
        <v>7950.14</v>
      </c>
      <c r="AS74" s="48">
        <v>7950.14</v>
      </c>
      <c r="AT74" s="48">
        <v>7950.14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</row>
    <row r="75" spans="2:60" ht="11.25" hidden="1">
      <c r="B75" s="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3">
        <f t="shared" si="50"/>
        <v>0</v>
      </c>
      <c r="U75" s="9" t="s">
        <v>118</v>
      </c>
      <c r="V75" s="48">
        <v>136643.24</v>
      </c>
      <c r="W75" s="48">
        <v>136643.24</v>
      </c>
      <c r="X75" s="48">
        <v>136643.24</v>
      </c>
      <c r="Y75" s="48">
        <v>157475.07</v>
      </c>
      <c r="Z75" s="48">
        <v>150475.07</v>
      </c>
      <c r="AA75" s="48">
        <v>147241.22</v>
      </c>
      <c r="AB75" s="48">
        <v>147631.1</v>
      </c>
      <c r="AC75" s="48">
        <v>149194.05</v>
      </c>
      <c r="AD75" s="48">
        <v>149194.05</v>
      </c>
      <c r="AE75" s="48">
        <v>149194.05</v>
      </c>
      <c r="AF75" s="48">
        <v>149194.05</v>
      </c>
      <c r="AG75" s="48">
        <v>149194.05</v>
      </c>
      <c r="AI75" s="48">
        <v>136643.24</v>
      </c>
      <c r="AJ75" s="48">
        <v>136643.24</v>
      </c>
      <c r="AK75" s="48">
        <v>136643.24</v>
      </c>
      <c r="AL75" s="48">
        <v>150475.07</v>
      </c>
      <c r="AM75" s="48">
        <v>150475.07</v>
      </c>
      <c r="AN75" s="48">
        <v>146241.22</v>
      </c>
      <c r="AO75" s="48">
        <v>147631.1</v>
      </c>
      <c r="AP75" s="48">
        <v>149194.05</v>
      </c>
      <c r="AQ75" s="48">
        <v>149194.05</v>
      </c>
      <c r="AR75" s="48">
        <v>149194.05</v>
      </c>
      <c r="AS75" s="48">
        <v>149194.05</v>
      </c>
      <c r="AT75" s="48">
        <v>149194.05</v>
      </c>
      <c r="AW75" s="48">
        <v>0</v>
      </c>
      <c r="AX75" s="48">
        <v>0</v>
      </c>
      <c r="AY75" s="48">
        <v>0</v>
      </c>
      <c r="AZ75" s="48">
        <v>1500</v>
      </c>
      <c r="BA75" s="48">
        <v>0</v>
      </c>
      <c r="BB75" s="48">
        <v>1000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</row>
    <row r="76" spans="2:60" ht="11.25" hidden="1">
      <c r="B76" s="17" t="s">
        <v>33</v>
      </c>
      <c r="C76" s="18">
        <f aca="true" t="shared" si="51" ref="C76:N76">C77+C78</f>
        <v>0</v>
      </c>
      <c r="D76" s="18">
        <f t="shared" si="51"/>
        <v>0</v>
      </c>
      <c r="E76" s="18">
        <f t="shared" si="51"/>
        <v>0</v>
      </c>
      <c r="F76" s="18">
        <f t="shared" si="51"/>
        <v>0</v>
      </c>
      <c r="G76" s="18">
        <f t="shared" si="51"/>
        <v>0</v>
      </c>
      <c r="H76" s="18">
        <f t="shared" si="51"/>
        <v>0</v>
      </c>
      <c r="I76" s="18">
        <f t="shared" si="51"/>
        <v>0</v>
      </c>
      <c r="J76" s="18">
        <f t="shared" si="51"/>
        <v>0</v>
      </c>
      <c r="K76" s="18">
        <f t="shared" si="51"/>
        <v>0</v>
      </c>
      <c r="L76" s="18">
        <f t="shared" si="51"/>
        <v>0</v>
      </c>
      <c r="M76" s="18">
        <f t="shared" si="51"/>
        <v>0</v>
      </c>
      <c r="N76" s="18">
        <f t="shared" si="51"/>
        <v>0</v>
      </c>
      <c r="O76" s="13">
        <f t="shared" si="50"/>
        <v>0</v>
      </c>
      <c r="U76" s="9" t="s">
        <v>119</v>
      </c>
      <c r="V76" s="48">
        <v>21120</v>
      </c>
      <c r="W76" s="48">
        <v>15840</v>
      </c>
      <c r="X76" s="48">
        <v>1980</v>
      </c>
      <c r="Y76" s="48">
        <v>5280</v>
      </c>
      <c r="Z76" s="48">
        <v>15840</v>
      </c>
      <c r="AA76" s="48">
        <v>15840</v>
      </c>
      <c r="AB76" s="48">
        <v>15102</v>
      </c>
      <c r="AC76" s="48">
        <v>17154</v>
      </c>
      <c r="AD76" s="48">
        <v>15248</v>
      </c>
      <c r="AE76" s="48">
        <v>12389</v>
      </c>
      <c r="AF76" s="48">
        <v>14295</v>
      </c>
      <c r="AG76" s="48">
        <v>13342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</row>
    <row r="77" spans="2:60" ht="11.25" hidden="1">
      <c r="B77" s="8" t="s">
        <v>34</v>
      </c>
      <c r="C77" s="18"/>
      <c r="D77" s="18"/>
      <c r="E77" s="18"/>
      <c r="F77" s="18"/>
      <c r="G77" s="18"/>
      <c r="H77" s="18"/>
      <c r="I77" s="18"/>
      <c r="J77" s="18"/>
      <c r="K77" s="18">
        <v>0</v>
      </c>
      <c r="L77" s="18">
        <v>0</v>
      </c>
      <c r="M77" s="18">
        <v>0</v>
      </c>
      <c r="N77" s="18">
        <v>0</v>
      </c>
      <c r="O77" s="13">
        <f t="shared" si="50"/>
        <v>0</v>
      </c>
      <c r="U77" s="9" t="s">
        <v>121</v>
      </c>
      <c r="V77" s="48">
        <v>0</v>
      </c>
      <c r="W77" s="48">
        <v>6630</v>
      </c>
      <c r="X77" s="48">
        <v>6630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22365</v>
      </c>
      <c r="AG77" s="48">
        <v>8560</v>
      </c>
      <c r="AI77" s="48">
        <v>0</v>
      </c>
      <c r="AJ77" s="48">
        <v>6630</v>
      </c>
      <c r="AK77" s="48">
        <v>6630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22365</v>
      </c>
      <c r="AT77" s="48">
        <v>8560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</row>
    <row r="78" spans="2:60" ht="11.25" hidden="1">
      <c r="B78" s="8" t="s">
        <v>35</v>
      </c>
      <c r="C78" s="18"/>
      <c r="D78" s="18"/>
      <c r="E78" s="18"/>
      <c r="F78" s="18"/>
      <c r="G78" s="18"/>
      <c r="H78" s="18"/>
      <c r="I78" s="18"/>
      <c r="J78" s="18"/>
      <c r="K78" s="18">
        <v>0</v>
      </c>
      <c r="L78" s="18">
        <v>0</v>
      </c>
      <c r="M78" s="18">
        <v>0</v>
      </c>
      <c r="N78" s="18">
        <v>0</v>
      </c>
      <c r="O78" s="13">
        <f t="shared" si="50"/>
        <v>0</v>
      </c>
      <c r="U78" s="9" t="s">
        <v>123</v>
      </c>
      <c r="V78" s="48">
        <v>0</v>
      </c>
      <c r="W78" s="48">
        <v>59250</v>
      </c>
      <c r="X78" s="48">
        <v>2000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48000</v>
      </c>
      <c r="AI78" s="48">
        <v>0</v>
      </c>
      <c r="AJ78" s="48">
        <v>36250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48000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</row>
    <row r="79" spans="2:60" ht="11.25" hidden="1">
      <c r="B79" s="17" t="s">
        <v>36</v>
      </c>
      <c r="C79" s="18">
        <f aca="true" t="shared" si="52" ref="C79:N79">C80+C81</f>
        <v>0</v>
      </c>
      <c r="D79" s="18">
        <f t="shared" si="52"/>
        <v>0</v>
      </c>
      <c r="E79" s="18">
        <f t="shared" si="52"/>
        <v>0</v>
      </c>
      <c r="F79" s="18">
        <f t="shared" si="52"/>
        <v>0</v>
      </c>
      <c r="G79" s="18">
        <f t="shared" si="52"/>
        <v>0</v>
      </c>
      <c r="H79" s="18">
        <f t="shared" si="52"/>
        <v>0</v>
      </c>
      <c r="I79" s="18">
        <f t="shared" si="52"/>
        <v>0</v>
      </c>
      <c r="J79" s="18">
        <f>J80+J81</f>
        <v>0</v>
      </c>
      <c r="K79" s="18">
        <f t="shared" si="52"/>
        <v>0</v>
      </c>
      <c r="L79" s="18">
        <f t="shared" si="52"/>
        <v>0</v>
      </c>
      <c r="M79" s="18">
        <f t="shared" si="52"/>
        <v>0</v>
      </c>
      <c r="N79" s="18">
        <f t="shared" si="52"/>
        <v>0</v>
      </c>
      <c r="O79" s="13">
        <f t="shared" si="50"/>
        <v>0</v>
      </c>
      <c r="U79" s="9" t="s">
        <v>124</v>
      </c>
      <c r="V79" s="48">
        <v>169000</v>
      </c>
      <c r="W79" s="48">
        <v>169000</v>
      </c>
      <c r="X79" s="48">
        <v>181150</v>
      </c>
      <c r="Y79" s="48">
        <v>175000</v>
      </c>
      <c r="Z79" s="48">
        <v>171005</v>
      </c>
      <c r="AA79" s="48">
        <v>169500</v>
      </c>
      <c r="AB79" s="48">
        <v>170680</v>
      </c>
      <c r="AC79" s="48">
        <v>173500</v>
      </c>
      <c r="AD79" s="48">
        <v>173500</v>
      </c>
      <c r="AE79" s="48">
        <v>180500</v>
      </c>
      <c r="AF79" s="48">
        <v>177000</v>
      </c>
      <c r="AG79" s="48">
        <v>230000</v>
      </c>
      <c r="AI79" s="48">
        <v>169000</v>
      </c>
      <c r="AJ79" s="48">
        <v>169000</v>
      </c>
      <c r="AK79" s="48">
        <v>181150</v>
      </c>
      <c r="AL79" s="48">
        <v>175000</v>
      </c>
      <c r="AM79" s="48">
        <v>171005</v>
      </c>
      <c r="AN79" s="48">
        <v>169500</v>
      </c>
      <c r="AO79" s="48">
        <v>170680</v>
      </c>
      <c r="AP79" s="48">
        <v>173500</v>
      </c>
      <c r="AQ79" s="48">
        <v>173500</v>
      </c>
      <c r="AR79" s="48">
        <v>180500</v>
      </c>
      <c r="AS79" s="48">
        <v>177000</v>
      </c>
      <c r="AT79" s="48">
        <v>230000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</row>
    <row r="80" spans="2:60" ht="11.25" hidden="1">
      <c r="B80" s="8" t="s">
        <v>34</v>
      </c>
      <c r="C80" s="18">
        <f>T80</f>
        <v>0</v>
      </c>
      <c r="D80" s="18">
        <f>T81</f>
        <v>0</v>
      </c>
      <c r="E80" s="18">
        <f>T82</f>
        <v>0</v>
      </c>
      <c r="F80" s="18">
        <f>T83</f>
        <v>0</v>
      </c>
      <c r="G80" s="18">
        <f>T84</f>
        <v>0</v>
      </c>
      <c r="H80" s="18">
        <f>T85</f>
        <v>0</v>
      </c>
      <c r="I80" s="18">
        <f>T86</f>
        <v>0</v>
      </c>
      <c r="J80" s="18">
        <f>T87</f>
        <v>0</v>
      </c>
      <c r="K80" s="19"/>
      <c r="L80" s="19"/>
      <c r="M80" s="19"/>
      <c r="N80" s="19"/>
      <c r="O80" s="13">
        <f t="shared" si="50"/>
        <v>0</v>
      </c>
      <c r="U80" s="9" t="s">
        <v>126</v>
      </c>
      <c r="V80" s="48">
        <v>3293.11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3144.65</v>
      </c>
      <c r="AE80" s="48">
        <v>5426</v>
      </c>
      <c r="AF80" s="48">
        <v>0</v>
      </c>
      <c r="AG80" s="48">
        <v>2634.1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2634.1</v>
      </c>
    </row>
    <row r="81" spans="2:60" ht="11.25" hidden="1">
      <c r="B81" s="8" t="s">
        <v>35</v>
      </c>
      <c r="C81" s="18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3">
        <f t="shared" si="50"/>
        <v>0</v>
      </c>
      <c r="U81" s="9" t="s">
        <v>128</v>
      </c>
      <c r="V81" s="48">
        <v>220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3125</v>
      </c>
      <c r="AE81" s="48">
        <v>0</v>
      </c>
      <c r="AF81" s="48">
        <v>2706</v>
      </c>
      <c r="AG81" s="48">
        <v>0</v>
      </c>
      <c r="AI81" s="48">
        <v>220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3125</v>
      </c>
      <c r="AR81" s="48">
        <v>0</v>
      </c>
      <c r="AS81" s="48">
        <v>2376</v>
      </c>
      <c r="AT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220</v>
      </c>
      <c r="BH81" s="48">
        <v>0</v>
      </c>
    </row>
    <row r="82" spans="2:60" ht="11.25" hidden="1">
      <c r="B82" s="17" t="s">
        <v>37</v>
      </c>
      <c r="C82" s="18">
        <f aca="true" t="shared" si="53" ref="C82:N82">C76-C79</f>
        <v>0</v>
      </c>
      <c r="D82" s="18">
        <f t="shared" si="53"/>
        <v>0</v>
      </c>
      <c r="E82" s="18">
        <f t="shared" si="53"/>
        <v>0</v>
      </c>
      <c r="F82" s="18">
        <f t="shared" si="53"/>
        <v>0</v>
      </c>
      <c r="G82" s="18">
        <f t="shared" si="53"/>
        <v>0</v>
      </c>
      <c r="H82" s="18">
        <f t="shared" si="53"/>
        <v>0</v>
      </c>
      <c r="I82" s="18">
        <f t="shared" si="53"/>
        <v>0</v>
      </c>
      <c r="J82" s="18">
        <f t="shared" si="53"/>
        <v>0</v>
      </c>
      <c r="K82" s="18">
        <f>K76-K79</f>
        <v>0</v>
      </c>
      <c r="L82" s="18">
        <f t="shared" si="53"/>
        <v>0</v>
      </c>
      <c r="M82" s="18">
        <f t="shared" si="53"/>
        <v>0</v>
      </c>
      <c r="N82" s="18">
        <f t="shared" si="53"/>
        <v>0</v>
      </c>
      <c r="O82" s="13">
        <f t="shared" si="50"/>
        <v>0</v>
      </c>
      <c r="U82" s="9" t="s">
        <v>130</v>
      </c>
      <c r="V82" s="48">
        <v>0</v>
      </c>
      <c r="W82" s="48">
        <v>0</v>
      </c>
      <c r="X82" s="48">
        <v>0</v>
      </c>
      <c r="Y82" s="48">
        <v>9205</v>
      </c>
      <c r="Z82" s="48">
        <v>0</v>
      </c>
      <c r="AA82" s="48">
        <v>850</v>
      </c>
      <c r="AB82" s="48">
        <v>0</v>
      </c>
      <c r="AC82" s="48">
        <v>0</v>
      </c>
      <c r="AD82" s="48">
        <v>0</v>
      </c>
      <c r="AE82" s="48">
        <v>160</v>
      </c>
      <c r="AF82" s="48">
        <v>922</v>
      </c>
      <c r="AG82" s="48">
        <v>5943</v>
      </c>
      <c r="AI82" s="48">
        <v>0</v>
      </c>
      <c r="AJ82" s="48">
        <v>0</v>
      </c>
      <c r="AK82" s="48">
        <v>0</v>
      </c>
      <c r="AL82" s="48">
        <v>9205</v>
      </c>
      <c r="AM82" s="48">
        <v>0</v>
      </c>
      <c r="AN82" s="48">
        <v>850</v>
      </c>
      <c r="AO82" s="48">
        <v>0</v>
      </c>
      <c r="AP82" s="48">
        <v>0</v>
      </c>
      <c r="AQ82" s="48">
        <v>0</v>
      </c>
      <c r="AR82" s="48">
        <v>160</v>
      </c>
      <c r="AS82" s="48">
        <v>0</v>
      </c>
      <c r="AT82" s="48">
        <v>5943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</row>
    <row r="83" spans="2:60" ht="11.25" hidden="1">
      <c r="B83" s="8"/>
      <c r="C83" s="8"/>
      <c r="D83" s="8"/>
      <c r="E83" s="8"/>
      <c r="F83" s="8"/>
      <c r="G83" s="8"/>
      <c r="H83" s="8"/>
      <c r="I83" s="8"/>
      <c r="J83" s="8"/>
      <c r="K83" s="19"/>
      <c r="L83" s="19"/>
      <c r="M83" s="19"/>
      <c r="N83" s="19"/>
      <c r="O83" s="13">
        <f t="shared" si="50"/>
        <v>0</v>
      </c>
      <c r="U83" s="9" t="s">
        <v>131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</row>
    <row r="84" spans="2:60" ht="11.25" hidden="1">
      <c r="B84" s="8"/>
      <c r="C84" s="8"/>
      <c r="D84" s="8"/>
      <c r="E84" s="8"/>
      <c r="F84" s="8"/>
      <c r="G84" s="8"/>
      <c r="H84" s="8"/>
      <c r="I84" s="8"/>
      <c r="J84" s="8"/>
      <c r="K84" s="19"/>
      <c r="L84" s="19"/>
      <c r="M84" s="19"/>
      <c r="N84" s="19"/>
      <c r="O84" s="13">
        <f t="shared" si="50"/>
        <v>0</v>
      </c>
      <c r="U84" s="9" t="s">
        <v>132</v>
      </c>
      <c r="V84" s="48">
        <v>0</v>
      </c>
      <c r="W84" s="48">
        <v>0</v>
      </c>
      <c r="X84" s="48">
        <v>0</v>
      </c>
      <c r="Y84" s="48">
        <v>1237.64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</row>
    <row r="85" spans="2:60" ht="11.25" hidden="1">
      <c r="B85" s="8"/>
      <c r="C85" s="8"/>
      <c r="D85" s="8"/>
      <c r="E85" s="8"/>
      <c r="F85" s="8"/>
      <c r="G85" s="8"/>
      <c r="H85" s="8"/>
      <c r="I85" s="8"/>
      <c r="J85" s="8"/>
      <c r="K85" s="19"/>
      <c r="L85" s="19"/>
      <c r="M85" s="19"/>
      <c r="N85" s="19"/>
      <c r="O85" s="13"/>
      <c r="U85" s="9" t="s">
        <v>133</v>
      </c>
      <c r="V85" s="48">
        <v>0</v>
      </c>
      <c r="W85" s="48">
        <v>0</v>
      </c>
      <c r="X85" s="48">
        <v>13348.25</v>
      </c>
      <c r="Y85" s="48">
        <v>13750</v>
      </c>
      <c r="Z85" s="48">
        <v>1800</v>
      </c>
      <c r="AA85" s="48">
        <v>3600</v>
      </c>
      <c r="AB85" s="48">
        <v>14000</v>
      </c>
      <c r="AC85" s="48">
        <v>2700</v>
      </c>
      <c r="AD85" s="48">
        <v>0</v>
      </c>
      <c r="AE85" s="48">
        <v>0</v>
      </c>
      <c r="AF85" s="48">
        <v>10000</v>
      </c>
      <c r="AG85" s="48">
        <v>4000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10000</v>
      </c>
      <c r="BH85" s="48">
        <v>0</v>
      </c>
    </row>
    <row r="86" spans="2:60" ht="11.25" hidden="1">
      <c r="B86" s="8"/>
      <c r="C86" s="8"/>
      <c r="D86" s="8"/>
      <c r="E86" s="8"/>
      <c r="F86" s="8"/>
      <c r="G86" s="8"/>
      <c r="H86" s="8"/>
      <c r="I86" s="8"/>
      <c r="J86" s="8"/>
      <c r="K86" s="19"/>
      <c r="L86" s="19"/>
      <c r="M86" s="19"/>
      <c r="N86" s="19"/>
      <c r="O86" s="13"/>
      <c r="U86" s="9" t="s">
        <v>134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48">
        <v>0</v>
      </c>
    </row>
    <row r="87" spans="2:60" ht="11.25" hidden="1">
      <c r="B87" s="8"/>
      <c r="C87" s="8"/>
      <c r="D87" s="8"/>
      <c r="E87" s="8"/>
      <c r="F87" s="8"/>
      <c r="G87" s="8"/>
      <c r="H87" s="8"/>
      <c r="I87" s="8"/>
      <c r="J87" s="8"/>
      <c r="K87" s="19"/>
      <c r="L87" s="19"/>
      <c r="M87" s="19"/>
      <c r="N87" s="19"/>
      <c r="O87" s="13"/>
      <c r="U87" s="9" t="s">
        <v>135</v>
      </c>
      <c r="V87" s="48">
        <v>0</v>
      </c>
      <c r="W87" s="48">
        <v>0</v>
      </c>
      <c r="X87" s="48">
        <v>0</v>
      </c>
      <c r="Y87" s="48">
        <v>0</v>
      </c>
      <c r="Z87" s="48">
        <v>500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</row>
    <row r="88" spans="2:60" ht="11.25" hidden="1">
      <c r="B88" s="8"/>
      <c r="C88" s="8"/>
      <c r="D88" s="8"/>
      <c r="E88" s="8"/>
      <c r="F88" s="8"/>
      <c r="G88" s="8"/>
      <c r="H88" s="8"/>
      <c r="I88" s="8"/>
      <c r="J88" s="8"/>
      <c r="K88" s="19"/>
      <c r="L88" s="19"/>
      <c r="M88" s="19"/>
      <c r="N88" s="19"/>
      <c r="O88" s="13"/>
      <c r="U88" s="9" t="s">
        <v>137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61503.02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</row>
    <row r="89" spans="2:60" ht="11.25" hidden="1">
      <c r="B89" s="8" t="s">
        <v>38</v>
      </c>
      <c r="C89" s="8"/>
      <c r="D89" s="8"/>
      <c r="E89" s="8"/>
      <c r="F89" s="8"/>
      <c r="G89" s="8"/>
      <c r="H89" s="8"/>
      <c r="I89" s="8"/>
      <c r="J89" s="8"/>
      <c r="K89" s="19"/>
      <c r="L89" s="19"/>
      <c r="M89" s="19"/>
      <c r="N89" s="19"/>
      <c r="O89" s="13"/>
      <c r="U89" s="9" t="s">
        <v>139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41000</v>
      </c>
      <c r="AC89" s="48">
        <v>0</v>
      </c>
      <c r="AD89" s="48">
        <v>42980</v>
      </c>
      <c r="AE89" s="48">
        <v>63250</v>
      </c>
      <c r="AF89" s="48">
        <v>28500</v>
      </c>
      <c r="AG89" s="48">
        <v>28500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28500</v>
      </c>
      <c r="AT89" s="48">
        <v>28500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  <c r="BF89" s="48">
        <v>0</v>
      </c>
      <c r="BG89" s="48">
        <v>0</v>
      </c>
      <c r="BH89" s="48">
        <v>0</v>
      </c>
    </row>
    <row r="90" spans="2:60" ht="11.25" hidden="1">
      <c r="B90" s="17" t="s">
        <v>227</v>
      </c>
      <c r="C90" s="13">
        <f>C146*8.5</f>
        <v>56261.5</v>
      </c>
      <c r="D90" s="13">
        <f aca="true" t="shared" si="54" ref="D90:N90">D146*8.5</f>
        <v>56261.5</v>
      </c>
      <c r="E90" s="13">
        <f t="shared" si="54"/>
        <v>56261.5</v>
      </c>
      <c r="F90" s="13">
        <f t="shared" si="54"/>
        <v>56261.5</v>
      </c>
      <c r="G90" s="13">
        <f t="shared" si="54"/>
        <v>56261.5</v>
      </c>
      <c r="H90" s="13">
        <f t="shared" si="54"/>
        <v>56261.5</v>
      </c>
      <c r="I90" s="13">
        <f t="shared" si="54"/>
        <v>56261.5</v>
      </c>
      <c r="J90" s="13">
        <f t="shared" si="54"/>
        <v>56261.5</v>
      </c>
      <c r="K90" s="13">
        <f t="shared" si="54"/>
        <v>56261.5</v>
      </c>
      <c r="L90" s="13">
        <f t="shared" si="54"/>
        <v>56261.5</v>
      </c>
      <c r="M90" s="13">
        <f t="shared" si="54"/>
        <v>56261.5</v>
      </c>
      <c r="N90" s="13">
        <f t="shared" si="54"/>
        <v>56261.5</v>
      </c>
      <c r="O90" s="13">
        <f>SUM(C90:N90)</f>
        <v>675138</v>
      </c>
      <c r="U90" s="9" t="s">
        <v>140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13000</v>
      </c>
      <c r="AE90" s="48">
        <v>0</v>
      </c>
      <c r="AF90" s="48">
        <v>0</v>
      </c>
      <c r="AG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</row>
    <row r="91" spans="2:60" ht="11.25" hidden="1">
      <c r="B91" s="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3"/>
      <c r="U91" s="9" t="s">
        <v>141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7000</v>
      </c>
      <c r="AB91" s="48">
        <v>39808</v>
      </c>
      <c r="AC91" s="48">
        <v>7403</v>
      </c>
      <c r="AD91" s="48">
        <v>0</v>
      </c>
      <c r="AE91" s="48">
        <v>6000</v>
      </c>
      <c r="AF91" s="48">
        <v>0</v>
      </c>
      <c r="AG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3198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6793</v>
      </c>
      <c r="BD91" s="48">
        <v>1903</v>
      </c>
      <c r="BE91" s="48">
        <v>0</v>
      </c>
      <c r="BF91" s="48">
        <v>0</v>
      </c>
      <c r="BG91" s="48">
        <v>0</v>
      </c>
      <c r="BH91" s="48">
        <v>0</v>
      </c>
    </row>
    <row r="92" spans="2:60" ht="11.25" hidden="1">
      <c r="B92" s="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3"/>
      <c r="U92" s="9" t="s">
        <v>142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v>0</v>
      </c>
    </row>
    <row r="93" spans="2:60" ht="11.25" hidden="1">
      <c r="B93" s="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3"/>
      <c r="U93" s="9" t="s">
        <v>144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</row>
    <row r="94" spans="2:60" ht="11.25" hidden="1">
      <c r="B94" s="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3"/>
      <c r="U94" s="9" t="s">
        <v>145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48">
        <v>0</v>
      </c>
    </row>
    <row r="95" spans="2:60" ht="11.25" hidden="1">
      <c r="B95" s="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3"/>
      <c r="U95" s="9" t="s">
        <v>147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2000</v>
      </c>
      <c r="AE95" s="48">
        <v>0</v>
      </c>
      <c r="AF95" s="48">
        <v>0</v>
      </c>
      <c r="AG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  <c r="BF95" s="48">
        <v>0</v>
      </c>
      <c r="BG95" s="48">
        <v>0</v>
      </c>
      <c r="BH95" s="48">
        <v>0</v>
      </c>
    </row>
    <row r="96" spans="2:60" ht="11.25" hidden="1">
      <c r="B96" s="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"/>
      <c r="U96" s="9" t="s">
        <v>149</v>
      </c>
      <c r="V96" s="48">
        <v>0</v>
      </c>
      <c r="W96" s="48">
        <v>0</v>
      </c>
      <c r="X96" s="48">
        <v>1596.09</v>
      </c>
      <c r="Y96" s="48">
        <v>11596.09</v>
      </c>
      <c r="Z96" s="48">
        <v>10000</v>
      </c>
      <c r="AA96" s="48">
        <v>10000</v>
      </c>
      <c r="AB96" s="48">
        <v>10000</v>
      </c>
      <c r="AC96" s="48">
        <v>10000</v>
      </c>
      <c r="AD96" s="48">
        <v>10000</v>
      </c>
      <c r="AE96" s="48">
        <v>0</v>
      </c>
      <c r="AF96" s="48">
        <v>0</v>
      </c>
      <c r="AG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48">
        <v>0</v>
      </c>
    </row>
    <row r="97" spans="2:60" ht="11.25" hidden="1">
      <c r="B97" s="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"/>
      <c r="U97" s="9" t="s">
        <v>151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</row>
    <row r="98" spans="2:60" ht="11.25" hidden="1">
      <c r="B98" s="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"/>
      <c r="U98" s="9" t="s">
        <v>153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</row>
    <row r="99" spans="2:60" ht="11.25" hidden="1">
      <c r="B99" s="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"/>
      <c r="U99" s="9" t="s">
        <v>155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</row>
    <row r="100" spans="2:60" ht="11.25" hidden="1">
      <c r="B100" s="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3"/>
      <c r="U100" s="9" t="s">
        <v>157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</row>
    <row r="101" spans="2:60" ht="11.25" hidden="1">
      <c r="B101" s="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3"/>
      <c r="U101" s="9" t="s">
        <v>159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1875</v>
      </c>
      <c r="AF101" s="48">
        <v>0</v>
      </c>
      <c r="AG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  <c r="BF101" s="48">
        <v>0</v>
      </c>
      <c r="BG101" s="48">
        <v>0</v>
      </c>
      <c r="BH101" s="48">
        <v>0</v>
      </c>
    </row>
    <row r="102" spans="2:60" ht="11.25" hidden="1">
      <c r="B102" s="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3"/>
      <c r="U102" s="9" t="s">
        <v>160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15000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15000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  <c r="BF102" s="48">
        <v>0</v>
      </c>
      <c r="BG102" s="48">
        <v>0</v>
      </c>
      <c r="BH102" s="48">
        <v>0</v>
      </c>
    </row>
    <row r="103" spans="2:60" ht="11.25" hidden="1">
      <c r="B103" s="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3"/>
      <c r="U103" s="9" t="s">
        <v>161</v>
      </c>
      <c r="V103" s="48">
        <v>1240</v>
      </c>
      <c r="W103" s="48">
        <v>1390</v>
      </c>
      <c r="X103" s="48">
        <v>3633</v>
      </c>
      <c r="Y103" s="48">
        <v>1626.72</v>
      </c>
      <c r="Z103" s="48">
        <v>3588</v>
      </c>
      <c r="AA103" s="48">
        <v>2910</v>
      </c>
      <c r="AB103" s="48">
        <v>5101</v>
      </c>
      <c r="AC103" s="48">
        <v>2174.97</v>
      </c>
      <c r="AD103" s="48">
        <v>32322.68</v>
      </c>
      <c r="AE103" s="48">
        <v>10420.9</v>
      </c>
      <c r="AF103" s="48">
        <v>8541.57</v>
      </c>
      <c r="AG103" s="48">
        <v>848</v>
      </c>
      <c r="AI103" s="48">
        <v>1140</v>
      </c>
      <c r="AJ103" s="48">
        <v>1266</v>
      </c>
      <c r="AK103" s="48">
        <v>2993</v>
      </c>
      <c r="AL103" s="48">
        <v>1626.72</v>
      </c>
      <c r="AM103" s="48">
        <v>2588</v>
      </c>
      <c r="AN103" s="48">
        <v>2910</v>
      </c>
      <c r="AO103" s="48">
        <v>5101</v>
      </c>
      <c r="AP103" s="48">
        <v>1134.87</v>
      </c>
      <c r="AQ103" s="48">
        <v>25520</v>
      </c>
      <c r="AR103" s="48">
        <v>5974.9</v>
      </c>
      <c r="AS103" s="48">
        <v>7048.57</v>
      </c>
      <c r="AT103" s="48">
        <v>713</v>
      </c>
      <c r="AW103" s="48">
        <v>0</v>
      </c>
      <c r="AX103" s="48">
        <v>124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0</v>
      </c>
      <c r="BG103" s="48">
        <v>0</v>
      </c>
      <c r="BH103" s="48">
        <v>0</v>
      </c>
    </row>
    <row r="104" spans="2:60" ht="11.25" hidden="1">
      <c r="B104" s="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3"/>
      <c r="U104" s="9" t="s">
        <v>187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50000</v>
      </c>
      <c r="AG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50000</v>
      </c>
      <c r="AT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</row>
    <row r="105" spans="2:60" ht="11.25" hidden="1">
      <c r="B105" s="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3"/>
      <c r="U105" s="9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0</v>
      </c>
      <c r="BH105" s="48">
        <v>0</v>
      </c>
    </row>
    <row r="106" spans="2:60" ht="11.25" hidden="1"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3"/>
      <c r="U106" s="9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  <c r="BF106" s="48">
        <v>0</v>
      </c>
      <c r="BG106" s="48">
        <v>0</v>
      </c>
      <c r="BH106" s="48">
        <v>0</v>
      </c>
    </row>
    <row r="107" spans="2:60" ht="11.25">
      <c r="B107" s="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3"/>
      <c r="U107" s="9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</row>
    <row r="108" spans="1:60" ht="11.25">
      <c r="A108" s="21">
        <v>26</v>
      </c>
      <c r="B108" s="22" t="s">
        <v>41</v>
      </c>
      <c r="C108" s="13">
        <f>SUM(C109:C142)</f>
        <v>71896.12168084928</v>
      </c>
      <c r="D108" s="13">
        <f aca="true" t="shared" si="55" ref="D108:N108">SUM(D109:D142)</f>
        <v>72246.12136079856</v>
      </c>
      <c r="E108" s="13">
        <f t="shared" si="55"/>
        <v>71488.2370713728</v>
      </c>
      <c r="F108" s="13">
        <f t="shared" si="55"/>
        <v>72818.83389036376</v>
      </c>
      <c r="G108" s="13">
        <f t="shared" si="55"/>
        <v>70790.21588316967</v>
      </c>
      <c r="H108" s="13">
        <f t="shared" si="55"/>
        <v>84379.14812284487</v>
      </c>
      <c r="I108" s="13">
        <f t="shared" si="55"/>
        <v>110658.52256273098</v>
      </c>
      <c r="J108" s="13">
        <f t="shared" si="55"/>
        <v>82633.2094634765</v>
      </c>
      <c r="K108" s="13">
        <f t="shared" si="55"/>
        <v>81640.75950973434</v>
      </c>
      <c r="L108" s="13">
        <f t="shared" si="55"/>
        <v>86176.3716294115</v>
      </c>
      <c r="M108" s="13">
        <f t="shared" si="55"/>
        <v>95544.5248461654</v>
      </c>
      <c r="N108" s="13">
        <f t="shared" si="55"/>
        <v>99176.45610299788</v>
      </c>
      <c r="O108" s="13">
        <f aca="true" t="shared" si="56" ref="O108:O142">SUM(C108:N108)</f>
        <v>999448.5221239156</v>
      </c>
      <c r="Q108" s="12">
        <f>O108/N146/12</f>
        <v>12.583075516491862</v>
      </c>
      <c r="U108" s="9">
        <v>26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</row>
    <row r="109" spans="1:60" ht="11.25">
      <c r="A109" s="23" t="s">
        <v>42</v>
      </c>
      <c r="B109" s="10" t="s">
        <v>43</v>
      </c>
      <c r="C109" s="18">
        <f aca="true" t="shared" si="57" ref="C109:C137">V109*C$148</f>
        <v>5856.872494257205</v>
      </c>
      <c r="D109" s="18">
        <f aca="true" t="shared" si="58" ref="D109:D139">W109*D$148</f>
        <v>5856.872494257205</v>
      </c>
      <c r="E109" s="18">
        <f aca="true" t="shared" si="59" ref="E109:E139">X109*E$148</f>
        <v>5856.872494257205</v>
      </c>
      <c r="F109" s="18">
        <f aca="true" t="shared" si="60" ref="F109:F139">Y109*F$148</f>
        <v>5856.872494257205</v>
      </c>
      <c r="G109" s="18">
        <f aca="true" t="shared" si="61" ref="G109:G139">Z109*G$148</f>
        <v>5856.872494257205</v>
      </c>
      <c r="H109" s="18">
        <f aca="true" t="shared" si="62" ref="H109:H139">AA109*H$148</f>
        <v>5856.872494257205</v>
      </c>
      <c r="I109" s="18">
        <f aca="true" t="shared" si="63" ref="I109:I139">AB109*I$148</f>
        <v>6416.83463469712</v>
      </c>
      <c r="J109" s="18">
        <f aca="true" t="shared" si="64" ref="J109:J139">AC109*J$148</f>
        <v>6416.83463469712</v>
      </c>
      <c r="K109" s="18">
        <f aca="true" t="shared" si="65" ref="K109:K139">AD109*K$148</f>
        <v>6431.47237400472</v>
      </c>
      <c r="L109" s="18">
        <f aca="true" t="shared" si="66" ref="L109:L139">AE109*L$148</f>
        <v>6379.079832726648</v>
      </c>
      <c r="M109" s="18">
        <f aca="true" t="shared" si="67" ref="M109:M139">AF109*M$148</f>
        <v>6421.149650511218</v>
      </c>
      <c r="N109" s="18">
        <f aca="true" t="shared" si="68" ref="N109:N139">AG109*N$148</f>
        <v>6516.290990003429</v>
      </c>
      <c r="O109" s="13">
        <f t="shared" si="56"/>
        <v>73722.8970821835</v>
      </c>
      <c r="U109" s="9" t="s">
        <v>42</v>
      </c>
      <c r="V109" s="48">
        <v>36919.2</v>
      </c>
      <c r="W109" s="48">
        <v>36919.2</v>
      </c>
      <c r="X109" s="48">
        <v>36919.2</v>
      </c>
      <c r="Y109" s="48">
        <v>36919.2</v>
      </c>
      <c r="Z109" s="48">
        <v>36919.2</v>
      </c>
      <c r="AA109" s="48">
        <v>36919.2</v>
      </c>
      <c r="AB109" s="48">
        <v>40448.96</v>
      </c>
      <c r="AC109" s="48">
        <v>40448.96</v>
      </c>
      <c r="AD109" s="48">
        <v>40541.23</v>
      </c>
      <c r="AE109" s="48">
        <v>40210.97</v>
      </c>
      <c r="AF109" s="48">
        <v>40476.16</v>
      </c>
      <c r="AG109" s="48">
        <v>41075.89</v>
      </c>
      <c r="AI109" s="48">
        <v>36919.2</v>
      </c>
      <c r="AJ109" s="48">
        <v>36919.2</v>
      </c>
      <c r="AK109" s="48">
        <v>36919.2</v>
      </c>
      <c r="AL109" s="48">
        <v>36919.2</v>
      </c>
      <c r="AM109" s="48">
        <v>36919.2</v>
      </c>
      <c r="AN109" s="48">
        <v>36919.2</v>
      </c>
      <c r="AO109" s="48">
        <v>40448.96</v>
      </c>
      <c r="AP109" s="48">
        <v>40448.96</v>
      </c>
      <c r="AQ109" s="48">
        <v>40541.23</v>
      </c>
      <c r="AR109" s="48">
        <v>40210.97</v>
      </c>
      <c r="AS109" s="48">
        <v>40476.16</v>
      </c>
      <c r="AT109" s="48">
        <v>41075.89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</row>
    <row r="110" spans="1:60" ht="11.25">
      <c r="A110" s="23" t="s">
        <v>44</v>
      </c>
      <c r="B110" s="10" t="s">
        <v>45</v>
      </c>
      <c r="C110" s="18">
        <f t="shared" si="57"/>
        <v>4890.678583768931</v>
      </c>
      <c r="D110" s="18">
        <f t="shared" si="58"/>
        <v>3010.7546921997327</v>
      </c>
      <c r="E110" s="18">
        <f t="shared" si="59"/>
        <v>2786.0407252634145</v>
      </c>
      <c r="F110" s="18">
        <f t="shared" si="60"/>
        <v>3263.547989985136</v>
      </c>
      <c r="G110" s="18">
        <f t="shared" si="61"/>
        <v>2471.4570355812966</v>
      </c>
      <c r="H110" s="18">
        <f t="shared" si="62"/>
        <v>2772.7149411316454</v>
      </c>
      <c r="I110" s="18">
        <f t="shared" si="63"/>
        <v>3743.3951989442817</v>
      </c>
      <c r="J110" s="18">
        <f t="shared" si="64"/>
        <v>5374.257012284973</v>
      </c>
      <c r="K110" s="18">
        <f t="shared" si="65"/>
        <v>3252.627192608577</v>
      </c>
      <c r="L110" s="18">
        <f t="shared" si="66"/>
        <v>7276.980685942479</v>
      </c>
      <c r="M110" s="18">
        <f t="shared" si="67"/>
        <v>7039.210623362773</v>
      </c>
      <c r="N110" s="18">
        <f t="shared" si="68"/>
        <v>3172.4154905525647</v>
      </c>
      <c r="O110" s="13">
        <f t="shared" si="56"/>
        <v>49054.0801716258</v>
      </c>
      <c r="U110" s="9" t="s">
        <v>44</v>
      </c>
      <c r="V110" s="48">
        <v>30828.73</v>
      </c>
      <c r="W110" s="48">
        <v>18978.5</v>
      </c>
      <c r="X110" s="48">
        <v>17562</v>
      </c>
      <c r="Y110" s="48">
        <v>20572</v>
      </c>
      <c r="Z110" s="48">
        <v>15579</v>
      </c>
      <c r="AA110" s="48">
        <v>17478</v>
      </c>
      <c r="AB110" s="48">
        <v>23596.75</v>
      </c>
      <c r="AC110" s="48">
        <v>33877</v>
      </c>
      <c r="AD110" s="48">
        <v>20503.16</v>
      </c>
      <c r="AE110" s="48">
        <v>45870.95</v>
      </c>
      <c r="AF110" s="48">
        <v>44372.15</v>
      </c>
      <c r="AG110" s="48">
        <v>19997.54</v>
      </c>
      <c r="AI110" s="48">
        <v>30828.73</v>
      </c>
      <c r="AJ110" s="48">
        <v>18978.5</v>
      </c>
      <c r="AK110" s="48">
        <v>17562</v>
      </c>
      <c r="AL110" s="48">
        <v>20572</v>
      </c>
      <c r="AM110" s="48">
        <v>15579</v>
      </c>
      <c r="AN110" s="48">
        <v>17478</v>
      </c>
      <c r="AO110" s="48">
        <v>23596.75</v>
      </c>
      <c r="AP110" s="48">
        <v>33877</v>
      </c>
      <c r="AQ110" s="48">
        <v>20503.16</v>
      </c>
      <c r="AR110" s="48">
        <v>45870.95</v>
      </c>
      <c r="AS110" s="48">
        <v>44372.15</v>
      </c>
      <c r="AT110" s="48">
        <v>19997.54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  <c r="BF110" s="48">
        <v>0</v>
      </c>
      <c r="BG110" s="48">
        <v>0</v>
      </c>
      <c r="BH110" s="48">
        <v>0</v>
      </c>
    </row>
    <row r="111" spans="1:60" ht="11.25">
      <c r="A111" s="23" t="s">
        <v>46</v>
      </c>
      <c r="B111" s="10" t="s">
        <v>47</v>
      </c>
      <c r="C111" s="18">
        <f t="shared" si="57"/>
        <v>333.14460329422445</v>
      </c>
      <c r="D111" s="18">
        <f t="shared" si="58"/>
        <v>198.30035910370503</v>
      </c>
      <c r="E111" s="18">
        <f t="shared" si="59"/>
        <v>388.6687038432619</v>
      </c>
      <c r="F111" s="18">
        <f t="shared" si="60"/>
        <v>198.30035910370503</v>
      </c>
      <c r="G111" s="18">
        <f t="shared" si="61"/>
        <v>420.3967612998547</v>
      </c>
      <c r="H111" s="18">
        <f t="shared" si="62"/>
        <v>204.6459705950236</v>
      </c>
      <c r="I111" s="18">
        <f t="shared" si="63"/>
        <v>420.3967612998547</v>
      </c>
      <c r="J111" s="18">
        <f t="shared" si="64"/>
        <v>618.6971204035598</v>
      </c>
      <c r="K111" s="18">
        <f t="shared" si="65"/>
        <v>356.9406463866691</v>
      </c>
      <c r="L111" s="18">
        <f t="shared" si="66"/>
        <v>206.23237346785325</v>
      </c>
      <c r="M111" s="18">
        <f t="shared" si="67"/>
        <v>420.3967612998547</v>
      </c>
      <c r="N111" s="18">
        <f t="shared" si="68"/>
        <v>0</v>
      </c>
      <c r="O111" s="13">
        <f t="shared" si="56"/>
        <v>3766.1204200975662</v>
      </c>
      <c r="U111" s="9" t="s">
        <v>46</v>
      </c>
      <c r="V111" s="48">
        <v>2100</v>
      </c>
      <c r="W111" s="48">
        <v>1250</v>
      </c>
      <c r="X111" s="48">
        <v>2450</v>
      </c>
      <c r="Y111" s="48">
        <v>1250</v>
      </c>
      <c r="Z111" s="48">
        <v>2650</v>
      </c>
      <c r="AA111" s="48">
        <v>1290</v>
      </c>
      <c r="AB111" s="48">
        <v>2650</v>
      </c>
      <c r="AC111" s="48">
        <v>3900</v>
      </c>
      <c r="AD111" s="48">
        <v>2250</v>
      </c>
      <c r="AE111" s="48">
        <v>1300</v>
      </c>
      <c r="AF111" s="48">
        <v>2650</v>
      </c>
      <c r="AG111" s="48">
        <v>0</v>
      </c>
      <c r="AI111" s="48">
        <v>2100</v>
      </c>
      <c r="AJ111" s="48">
        <v>1250</v>
      </c>
      <c r="AK111" s="48">
        <v>2450</v>
      </c>
      <c r="AL111" s="48">
        <v>1250</v>
      </c>
      <c r="AM111" s="48">
        <v>2650</v>
      </c>
      <c r="AN111" s="48">
        <v>1290</v>
      </c>
      <c r="AO111" s="48">
        <v>2650</v>
      </c>
      <c r="AP111" s="48">
        <v>3900</v>
      </c>
      <c r="AQ111" s="48">
        <v>2250</v>
      </c>
      <c r="AR111" s="48">
        <v>1300</v>
      </c>
      <c r="AS111" s="48">
        <v>2650</v>
      </c>
      <c r="AT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</row>
    <row r="112" spans="1:60" ht="11.25">
      <c r="A112" s="23" t="s">
        <v>48</v>
      </c>
      <c r="B112" s="10" t="s">
        <v>49</v>
      </c>
      <c r="C112" s="18">
        <f t="shared" si="57"/>
        <v>230.02841656029784</v>
      </c>
      <c r="D112" s="18">
        <f t="shared" si="58"/>
        <v>436.26079002815106</v>
      </c>
      <c r="E112" s="18">
        <f t="shared" si="59"/>
        <v>0</v>
      </c>
      <c r="F112" s="18">
        <f t="shared" si="60"/>
        <v>222.09640219614965</v>
      </c>
      <c r="G112" s="18">
        <f t="shared" si="61"/>
        <v>0</v>
      </c>
      <c r="H112" s="18">
        <f t="shared" si="62"/>
        <v>158.64028728296404</v>
      </c>
      <c r="I112" s="18">
        <f t="shared" si="63"/>
        <v>666.2892065884489</v>
      </c>
      <c r="J112" s="18">
        <f t="shared" si="64"/>
        <v>79.32014364148202</v>
      </c>
      <c r="K112" s="18">
        <f t="shared" si="65"/>
        <v>0</v>
      </c>
      <c r="L112" s="18">
        <f t="shared" si="66"/>
        <v>428.3287756640029</v>
      </c>
      <c r="M112" s="18">
        <f t="shared" si="67"/>
        <v>158.64028728296404</v>
      </c>
      <c r="N112" s="18">
        <f t="shared" si="68"/>
        <v>158.64028728296404</v>
      </c>
      <c r="O112" s="13">
        <f t="shared" si="56"/>
        <v>2538.244596527424</v>
      </c>
      <c r="U112" s="9" t="s">
        <v>48</v>
      </c>
      <c r="V112" s="48">
        <v>1450</v>
      </c>
      <c r="W112" s="48">
        <v>2750</v>
      </c>
      <c r="X112" s="48">
        <v>0</v>
      </c>
      <c r="Y112" s="48">
        <v>1400</v>
      </c>
      <c r="Z112" s="48">
        <v>0</v>
      </c>
      <c r="AA112" s="48">
        <v>1000</v>
      </c>
      <c r="AB112" s="48">
        <v>4200</v>
      </c>
      <c r="AC112" s="48">
        <v>500</v>
      </c>
      <c r="AD112" s="48">
        <v>0</v>
      </c>
      <c r="AE112" s="48">
        <v>2700</v>
      </c>
      <c r="AF112" s="48">
        <v>1000</v>
      </c>
      <c r="AG112" s="48">
        <v>1000</v>
      </c>
      <c r="AI112" s="48">
        <v>1450</v>
      </c>
      <c r="AJ112" s="48">
        <v>2750</v>
      </c>
      <c r="AK112" s="48">
        <v>0</v>
      </c>
      <c r="AL112" s="48">
        <v>1400</v>
      </c>
      <c r="AM112" s="48">
        <v>0</v>
      </c>
      <c r="AN112" s="48">
        <v>1000</v>
      </c>
      <c r="AO112" s="48">
        <v>4200</v>
      </c>
      <c r="AP112" s="48">
        <v>500</v>
      </c>
      <c r="AQ112" s="48">
        <v>0</v>
      </c>
      <c r="AR112" s="48">
        <v>2700</v>
      </c>
      <c r="AS112" s="48">
        <v>1000</v>
      </c>
      <c r="AT112" s="48">
        <v>1000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</row>
    <row r="113" spans="1:60" ht="11.25">
      <c r="A113" s="23" t="s">
        <v>50</v>
      </c>
      <c r="B113" s="10" t="s">
        <v>51</v>
      </c>
      <c r="C113" s="18">
        <f t="shared" si="57"/>
        <v>111.04820109807483</v>
      </c>
      <c r="D113" s="18">
        <f t="shared" si="58"/>
        <v>0</v>
      </c>
      <c r="E113" s="18">
        <f t="shared" si="59"/>
        <v>23.796043092444606</v>
      </c>
      <c r="F113" s="18">
        <f t="shared" si="60"/>
        <v>0</v>
      </c>
      <c r="G113" s="18">
        <f t="shared" si="61"/>
        <v>95.18417236977842</v>
      </c>
      <c r="H113" s="18">
        <f t="shared" si="62"/>
        <v>222.09640219614965</v>
      </c>
      <c r="I113" s="18">
        <f t="shared" si="63"/>
        <v>23.796043092444606</v>
      </c>
      <c r="J113" s="18">
        <f t="shared" si="64"/>
        <v>412.4647469357065</v>
      </c>
      <c r="K113" s="18">
        <f t="shared" si="65"/>
        <v>0</v>
      </c>
      <c r="L113" s="18">
        <f t="shared" si="66"/>
        <v>222.09640219614965</v>
      </c>
      <c r="M113" s="18">
        <f t="shared" si="67"/>
        <v>364.87266075081726</v>
      </c>
      <c r="N113" s="18">
        <f t="shared" si="68"/>
        <v>122.1530212078823</v>
      </c>
      <c r="O113" s="13">
        <f t="shared" si="56"/>
        <v>1597.507692939448</v>
      </c>
      <c r="U113" s="9" t="s">
        <v>50</v>
      </c>
      <c r="V113" s="48">
        <v>700</v>
      </c>
      <c r="W113" s="48">
        <v>0</v>
      </c>
      <c r="X113" s="48">
        <v>150</v>
      </c>
      <c r="Y113" s="48">
        <v>0</v>
      </c>
      <c r="Z113" s="48">
        <v>600</v>
      </c>
      <c r="AA113" s="48">
        <v>1400</v>
      </c>
      <c r="AB113" s="48">
        <v>150</v>
      </c>
      <c r="AC113" s="48">
        <v>2600</v>
      </c>
      <c r="AD113" s="48">
        <v>0</v>
      </c>
      <c r="AE113" s="48">
        <v>1400</v>
      </c>
      <c r="AF113" s="48">
        <v>2300</v>
      </c>
      <c r="AG113" s="48">
        <v>770</v>
      </c>
      <c r="AI113" s="48">
        <v>700</v>
      </c>
      <c r="AJ113" s="48">
        <v>0</v>
      </c>
      <c r="AK113" s="48">
        <v>0</v>
      </c>
      <c r="AL113" s="48">
        <v>0</v>
      </c>
      <c r="AM113" s="48">
        <v>600</v>
      </c>
      <c r="AN113" s="48">
        <v>600</v>
      </c>
      <c r="AO113" s="48">
        <v>150</v>
      </c>
      <c r="AP113" s="48">
        <v>2600</v>
      </c>
      <c r="AQ113" s="48">
        <v>0</v>
      </c>
      <c r="AR113" s="48">
        <v>1400</v>
      </c>
      <c r="AS113" s="48">
        <v>2000</v>
      </c>
      <c r="AT113" s="48">
        <v>770</v>
      </c>
      <c r="AW113" s="48">
        <v>0</v>
      </c>
      <c r="AX113" s="48">
        <v>0</v>
      </c>
      <c r="AY113" s="48">
        <v>150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0</v>
      </c>
      <c r="BF113" s="48">
        <v>0</v>
      </c>
      <c r="BG113" s="48">
        <v>0</v>
      </c>
      <c r="BH113" s="48">
        <v>0</v>
      </c>
    </row>
    <row r="114" spans="1:60" ht="11.25">
      <c r="A114" s="23" t="s">
        <v>52</v>
      </c>
      <c r="B114" s="10" t="s">
        <v>39</v>
      </c>
      <c r="C114" s="18">
        <f t="shared" si="57"/>
        <v>76.14733789582273</v>
      </c>
      <c r="D114" s="18">
        <f t="shared" si="58"/>
        <v>46.322963886625494</v>
      </c>
      <c r="E114" s="18">
        <f t="shared" si="59"/>
        <v>180.3740066407301</v>
      </c>
      <c r="F114" s="18">
        <f t="shared" si="60"/>
        <v>316.48737312951323</v>
      </c>
      <c r="G114" s="18">
        <f t="shared" si="61"/>
        <v>63.13883433861969</v>
      </c>
      <c r="H114" s="18">
        <f t="shared" si="62"/>
        <v>1088.5896513356993</v>
      </c>
      <c r="I114" s="18">
        <f t="shared" si="63"/>
        <v>453.0766604801453</v>
      </c>
      <c r="J114" s="18">
        <f t="shared" si="64"/>
        <v>17.450431601126045</v>
      </c>
      <c r="K114" s="18">
        <f t="shared" si="65"/>
        <v>47.59208618488921</v>
      </c>
      <c r="L114" s="18">
        <f t="shared" si="66"/>
        <v>323.6261860572466</v>
      </c>
      <c r="M114" s="18">
        <f t="shared" si="67"/>
        <v>285.55251710933527</v>
      </c>
      <c r="N114" s="18">
        <f t="shared" si="68"/>
        <v>61.71107175307301</v>
      </c>
      <c r="O114" s="13">
        <f t="shared" si="56"/>
        <v>2960.069120412826</v>
      </c>
      <c r="U114" s="9" t="s">
        <v>52</v>
      </c>
      <c r="V114" s="48">
        <v>480</v>
      </c>
      <c r="W114" s="48">
        <v>292</v>
      </c>
      <c r="X114" s="48">
        <v>1137</v>
      </c>
      <c r="Y114" s="48">
        <v>1995</v>
      </c>
      <c r="Z114" s="48">
        <v>398</v>
      </c>
      <c r="AA114" s="48">
        <v>6862</v>
      </c>
      <c r="AB114" s="48">
        <v>2856</v>
      </c>
      <c r="AC114" s="48">
        <v>110</v>
      </c>
      <c r="AD114" s="48">
        <v>300</v>
      </c>
      <c r="AE114" s="48">
        <v>2040</v>
      </c>
      <c r="AF114" s="48">
        <v>1800</v>
      </c>
      <c r="AG114" s="48">
        <v>389</v>
      </c>
      <c r="AI114" s="48">
        <v>480</v>
      </c>
      <c r="AJ114" s="48">
        <v>292</v>
      </c>
      <c r="AK114" s="48">
        <v>1137</v>
      </c>
      <c r="AL114" s="48">
        <v>1995</v>
      </c>
      <c r="AM114" s="48">
        <v>398</v>
      </c>
      <c r="AN114" s="48">
        <v>6862</v>
      </c>
      <c r="AO114" s="48">
        <v>2856</v>
      </c>
      <c r="AP114" s="48">
        <v>110</v>
      </c>
      <c r="AQ114" s="48">
        <v>300</v>
      </c>
      <c r="AR114" s="48">
        <v>2040</v>
      </c>
      <c r="AS114" s="48">
        <v>1800</v>
      </c>
      <c r="AT114" s="48">
        <v>389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</row>
    <row r="115" spans="1:60" ht="11.25">
      <c r="A115" s="23" t="s">
        <v>53</v>
      </c>
      <c r="B115" s="10" t="s">
        <v>54</v>
      </c>
      <c r="C115" s="18">
        <f t="shared" si="57"/>
        <v>499.7169049413367</v>
      </c>
      <c r="D115" s="18">
        <f t="shared" si="58"/>
        <v>4245.336240713325</v>
      </c>
      <c r="E115" s="18">
        <f t="shared" si="59"/>
        <v>3807.366894791137</v>
      </c>
      <c r="F115" s="18">
        <f t="shared" si="60"/>
        <v>6362.108494793117</v>
      </c>
      <c r="G115" s="18">
        <f t="shared" si="61"/>
        <v>6710.390554299882</v>
      </c>
      <c r="H115" s="18">
        <f t="shared" si="62"/>
        <v>12134.316254130277</v>
      </c>
      <c r="I115" s="18">
        <f t="shared" si="63"/>
        <v>9449.326219060365</v>
      </c>
      <c r="J115" s="18">
        <f t="shared" si="64"/>
        <v>13036.106967190286</v>
      </c>
      <c r="K115" s="18">
        <f t="shared" si="65"/>
        <v>11151.373102110667</v>
      </c>
      <c r="L115" s="18">
        <f t="shared" si="66"/>
        <v>6678.756094612786</v>
      </c>
      <c r="M115" s="18">
        <f t="shared" si="67"/>
        <v>9781.133484732794</v>
      </c>
      <c r="N115" s="18">
        <f t="shared" si="68"/>
        <v>8963.176231487469</v>
      </c>
      <c r="O115" s="13">
        <f t="shared" si="56"/>
        <v>92819.10744286345</v>
      </c>
      <c r="U115" s="9" t="s">
        <v>53</v>
      </c>
      <c r="V115" s="48">
        <v>3150</v>
      </c>
      <c r="W115" s="48">
        <v>26760.77</v>
      </c>
      <c r="X115" s="48">
        <v>24000</v>
      </c>
      <c r="Y115" s="48">
        <v>40103.99</v>
      </c>
      <c r="Z115" s="48">
        <v>42299.41</v>
      </c>
      <c r="AA115" s="48">
        <v>76489.5</v>
      </c>
      <c r="AB115" s="48">
        <v>59564.48</v>
      </c>
      <c r="AC115" s="48">
        <v>82174</v>
      </c>
      <c r="AD115" s="48">
        <v>70293.45</v>
      </c>
      <c r="AE115" s="48">
        <v>42100</v>
      </c>
      <c r="AF115" s="48">
        <v>61656.05</v>
      </c>
      <c r="AG115" s="48">
        <v>56500</v>
      </c>
      <c r="AI115" s="48">
        <v>3150</v>
      </c>
      <c r="AJ115" s="48">
        <v>26760.77</v>
      </c>
      <c r="AK115" s="48">
        <v>24000</v>
      </c>
      <c r="AL115" s="48">
        <v>40103.99</v>
      </c>
      <c r="AM115" s="48">
        <v>42299.41</v>
      </c>
      <c r="AN115" s="48">
        <v>76489.5</v>
      </c>
      <c r="AO115" s="48">
        <v>59564.48</v>
      </c>
      <c r="AP115" s="48">
        <v>82174</v>
      </c>
      <c r="AQ115" s="48">
        <v>70293.45</v>
      </c>
      <c r="AR115" s="48">
        <v>42100</v>
      </c>
      <c r="AS115" s="48">
        <v>61656.05</v>
      </c>
      <c r="AT115" s="48">
        <v>56500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</row>
    <row r="116" spans="1:60" ht="11.25">
      <c r="A116" s="23" t="s">
        <v>55</v>
      </c>
      <c r="B116" s="8" t="s">
        <v>56</v>
      </c>
      <c r="C116" s="18">
        <f t="shared" si="57"/>
        <v>0</v>
      </c>
      <c r="D116" s="18">
        <f t="shared" si="58"/>
        <v>0</v>
      </c>
      <c r="E116" s="18">
        <f t="shared" si="59"/>
        <v>0</v>
      </c>
      <c r="F116" s="18">
        <f t="shared" si="60"/>
        <v>0</v>
      </c>
      <c r="G116" s="18">
        <f t="shared" si="61"/>
        <v>0</v>
      </c>
      <c r="H116" s="18">
        <f t="shared" si="62"/>
        <v>0</v>
      </c>
      <c r="I116" s="18">
        <f t="shared" si="63"/>
        <v>0</v>
      </c>
      <c r="J116" s="18">
        <f t="shared" si="64"/>
        <v>0</v>
      </c>
      <c r="K116" s="18">
        <f t="shared" si="65"/>
        <v>0</v>
      </c>
      <c r="L116" s="18">
        <f t="shared" si="66"/>
        <v>0</v>
      </c>
      <c r="M116" s="18">
        <f t="shared" si="67"/>
        <v>0</v>
      </c>
      <c r="N116" s="18">
        <f t="shared" si="68"/>
        <v>0</v>
      </c>
      <c r="O116" s="13">
        <f t="shared" si="56"/>
        <v>0</v>
      </c>
      <c r="U116" s="9" t="s">
        <v>55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  <c r="BF116" s="48">
        <v>0</v>
      </c>
      <c r="BG116" s="48">
        <v>0</v>
      </c>
      <c r="BH116" s="48">
        <v>0</v>
      </c>
    </row>
    <row r="117" spans="1:60" ht="11.25">
      <c r="A117" s="23" t="s">
        <v>57</v>
      </c>
      <c r="B117" s="10" t="s">
        <v>58</v>
      </c>
      <c r="C117" s="18">
        <f t="shared" si="57"/>
        <v>3347.386737809395</v>
      </c>
      <c r="D117" s="18">
        <f t="shared" si="58"/>
        <v>3228.05406259311</v>
      </c>
      <c r="E117" s="18">
        <f t="shared" si="59"/>
        <v>3211.977809739142</v>
      </c>
      <c r="F117" s="18">
        <f t="shared" si="60"/>
        <v>3303.024904383287</v>
      </c>
      <c r="G117" s="18">
        <f t="shared" si="61"/>
        <v>3791.1271390666434</v>
      </c>
      <c r="H117" s="18">
        <f t="shared" si="62"/>
        <v>5552.125700654811</v>
      </c>
      <c r="I117" s="18">
        <f t="shared" si="63"/>
        <v>5674.306244383916</v>
      </c>
      <c r="J117" s="18">
        <f t="shared" si="64"/>
        <v>4144.889516756408</v>
      </c>
      <c r="K117" s="18">
        <f t="shared" si="65"/>
        <v>5585.622091294956</v>
      </c>
      <c r="L117" s="18">
        <f t="shared" si="66"/>
        <v>7526.275936549605</v>
      </c>
      <c r="M117" s="18">
        <f t="shared" si="67"/>
        <v>8292.109255366919</v>
      </c>
      <c r="N117" s="18">
        <f t="shared" si="68"/>
        <v>7811.760639638901</v>
      </c>
      <c r="O117" s="13">
        <f t="shared" si="56"/>
        <v>61468.66003823708</v>
      </c>
      <c r="U117" s="9" t="s">
        <v>57</v>
      </c>
      <c r="V117" s="48">
        <v>21100.483333333337</v>
      </c>
      <c r="W117" s="48">
        <v>20348.261578947368</v>
      </c>
      <c r="X117" s="48">
        <v>20246.92380952381</v>
      </c>
      <c r="Y117" s="48">
        <v>20820.845454545455</v>
      </c>
      <c r="Z117" s="48">
        <v>23897.631578947367</v>
      </c>
      <c r="AA117" s="48">
        <v>34998.20755336617</v>
      </c>
      <c r="AB117" s="48">
        <v>35768.381043478264</v>
      </c>
      <c r="AC117" s="48">
        <v>26127.597142857143</v>
      </c>
      <c r="AD117" s="48">
        <v>35209.35436363636</v>
      </c>
      <c r="AE117" s="48">
        <v>47442.399818181824</v>
      </c>
      <c r="AF117" s="48">
        <v>52269.883</v>
      </c>
      <c r="AG117" s="48">
        <v>49241.972347826086</v>
      </c>
      <c r="AI117" s="48">
        <v>21100.483333333337</v>
      </c>
      <c r="AJ117" s="48">
        <v>20348.261578947368</v>
      </c>
      <c r="AK117" s="48">
        <v>20246.92380952381</v>
      </c>
      <c r="AL117" s="48">
        <v>20820.845454545455</v>
      </c>
      <c r="AM117" s="48">
        <v>23897.631578947367</v>
      </c>
      <c r="AN117" s="48">
        <v>34998.20755336617</v>
      </c>
      <c r="AO117" s="48">
        <v>35768.381043478264</v>
      </c>
      <c r="AP117" s="48">
        <v>26127.597142857143</v>
      </c>
      <c r="AQ117" s="48">
        <v>35209.35436363636</v>
      </c>
      <c r="AR117" s="48">
        <v>47442.399818181824</v>
      </c>
      <c r="AS117" s="48">
        <v>52269.883</v>
      </c>
      <c r="AT117" s="48">
        <v>49241.972347826086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</row>
    <row r="118" spans="1:60" ht="11.25">
      <c r="A118" s="23" t="s">
        <v>59</v>
      </c>
      <c r="B118" s="10" t="s">
        <v>60</v>
      </c>
      <c r="C118" s="18">
        <f t="shared" si="57"/>
        <v>28202.14913601338</v>
      </c>
      <c r="D118" s="18">
        <f t="shared" si="58"/>
        <v>25541.08625255721</v>
      </c>
      <c r="E118" s="18">
        <f t="shared" si="59"/>
        <v>26017.0071144061</v>
      </c>
      <c r="F118" s="18">
        <f t="shared" si="60"/>
        <v>25699.726539840172</v>
      </c>
      <c r="G118" s="18">
        <f t="shared" si="61"/>
        <v>25699.726539840172</v>
      </c>
      <c r="H118" s="18">
        <f t="shared" si="62"/>
        <v>28039.67077726389</v>
      </c>
      <c r="I118" s="18">
        <f t="shared" si="63"/>
        <v>28372.815380558117</v>
      </c>
      <c r="J118" s="18">
        <f t="shared" si="64"/>
        <v>31783.58201039981</v>
      </c>
      <c r="K118" s="18">
        <f t="shared" si="65"/>
        <v>21033.322489411785</v>
      </c>
      <c r="L118" s="18">
        <f t="shared" si="66"/>
        <v>27881.030922636255</v>
      </c>
      <c r="M118" s="18">
        <f t="shared" si="67"/>
        <v>29983.014296480203</v>
      </c>
      <c r="N118" s="18">
        <f t="shared" si="68"/>
        <v>44096.13017403453</v>
      </c>
      <c r="O118" s="13">
        <f t="shared" si="56"/>
        <v>342349.2616334416</v>
      </c>
      <c r="U118" s="9" t="s">
        <v>59</v>
      </c>
      <c r="V118" s="48">
        <v>177774.1935483871</v>
      </c>
      <c r="W118" s="48">
        <v>161000</v>
      </c>
      <c r="X118" s="48">
        <v>164000</v>
      </c>
      <c r="Y118" s="48">
        <v>162000</v>
      </c>
      <c r="Z118" s="48">
        <v>162000</v>
      </c>
      <c r="AA118" s="48">
        <v>176750</v>
      </c>
      <c r="AB118" s="48">
        <v>178850</v>
      </c>
      <c r="AC118" s="48">
        <v>200350.00285714286</v>
      </c>
      <c r="AD118" s="48">
        <v>132585</v>
      </c>
      <c r="AE118" s="48">
        <v>175750.00272727272</v>
      </c>
      <c r="AF118" s="48">
        <v>189000</v>
      </c>
      <c r="AG118" s="48">
        <v>277963</v>
      </c>
      <c r="AI118" s="48">
        <v>177774.1935483871</v>
      </c>
      <c r="AJ118" s="48">
        <v>161000</v>
      </c>
      <c r="AK118" s="48">
        <v>164000</v>
      </c>
      <c r="AL118" s="48">
        <v>162000</v>
      </c>
      <c r="AM118" s="48">
        <v>162000</v>
      </c>
      <c r="AN118" s="48">
        <v>176750</v>
      </c>
      <c r="AO118" s="48">
        <v>178850</v>
      </c>
      <c r="AP118" s="48">
        <v>200350.00285714286</v>
      </c>
      <c r="AQ118" s="48">
        <v>132585</v>
      </c>
      <c r="AR118" s="48">
        <v>175750.00272727272</v>
      </c>
      <c r="AS118" s="48">
        <v>189000</v>
      </c>
      <c r="AT118" s="48">
        <v>277963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</row>
    <row r="119" spans="1:60" ht="11.25">
      <c r="A119" s="23" t="s">
        <v>61</v>
      </c>
      <c r="B119" s="10" t="s">
        <v>62</v>
      </c>
      <c r="C119" s="18">
        <f t="shared" si="57"/>
        <v>0</v>
      </c>
      <c r="D119" s="18">
        <f t="shared" si="58"/>
        <v>0</v>
      </c>
      <c r="E119" s="18">
        <f t="shared" si="59"/>
        <v>0</v>
      </c>
      <c r="F119" s="18">
        <f t="shared" si="60"/>
        <v>0</v>
      </c>
      <c r="G119" s="18">
        <f t="shared" si="61"/>
        <v>0</v>
      </c>
      <c r="H119" s="18">
        <f t="shared" si="62"/>
        <v>0</v>
      </c>
      <c r="I119" s="18">
        <f t="shared" si="63"/>
        <v>0</v>
      </c>
      <c r="J119" s="18">
        <f t="shared" si="64"/>
        <v>0</v>
      </c>
      <c r="K119" s="18">
        <f t="shared" si="65"/>
        <v>0</v>
      </c>
      <c r="L119" s="18">
        <f t="shared" si="66"/>
        <v>0</v>
      </c>
      <c r="M119" s="18">
        <f t="shared" si="67"/>
        <v>0</v>
      </c>
      <c r="N119" s="18">
        <f t="shared" si="68"/>
        <v>0</v>
      </c>
      <c r="O119" s="13">
        <f t="shared" si="56"/>
        <v>0</v>
      </c>
      <c r="U119" s="9" t="s">
        <v>61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  <c r="BF119" s="48">
        <v>0</v>
      </c>
      <c r="BG119" s="48">
        <v>0</v>
      </c>
      <c r="BH119" s="48">
        <v>0</v>
      </c>
    </row>
    <row r="120" spans="1:60" ht="11.25">
      <c r="A120" s="23" t="s">
        <v>63</v>
      </c>
      <c r="B120" s="10" t="s">
        <v>64</v>
      </c>
      <c r="C120" s="18">
        <f t="shared" si="57"/>
        <v>5235.129480337813</v>
      </c>
      <c r="D120" s="18">
        <f t="shared" si="58"/>
        <v>5235.129480337813</v>
      </c>
      <c r="E120" s="18">
        <f t="shared" si="59"/>
        <v>4759.208618488921</v>
      </c>
      <c r="F120" s="18">
        <f t="shared" si="60"/>
        <v>4759.208618488921</v>
      </c>
      <c r="G120" s="18">
        <f t="shared" si="61"/>
        <v>4759.208618488921</v>
      </c>
      <c r="H120" s="18">
        <f t="shared" si="62"/>
        <v>4759.208618488921</v>
      </c>
      <c r="I120" s="18">
        <f t="shared" si="63"/>
        <v>9518.417236977843</v>
      </c>
      <c r="J120" s="18">
        <f t="shared" si="64"/>
        <v>4759.208618488921</v>
      </c>
      <c r="K120" s="18">
        <f t="shared" si="65"/>
        <v>4759.208618488921</v>
      </c>
      <c r="L120" s="18">
        <f t="shared" si="66"/>
        <v>4759.208618488921</v>
      </c>
      <c r="M120" s="18">
        <f t="shared" si="67"/>
        <v>4759.208618488921</v>
      </c>
      <c r="N120" s="18">
        <f t="shared" si="68"/>
        <v>4759.208618488921</v>
      </c>
      <c r="O120" s="13">
        <f t="shared" si="56"/>
        <v>62821.55376405375</v>
      </c>
      <c r="U120" s="9" t="s">
        <v>63</v>
      </c>
      <c r="V120" s="48">
        <v>33000</v>
      </c>
      <c r="W120" s="48">
        <v>33000</v>
      </c>
      <c r="X120" s="48">
        <v>30000</v>
      </c>
      <c r="Y120" s="48">
        <v>30000</v>
      </c>
      <c r="Z120" s="48">
        <v>30000</v>
      </c>
      <c r="AA120" s="48">
        <v>30000</v>
      </c>
      <c r="AB120" s="48">
        <v>60000</v>
      </c>
      <c r="AC120" s="48">
        <v>30000</v>
      </c>
      <c r="AD120" s="48">
        <v>30000</v>
      </c>
      <c r="AE120" s="48">
        <v>30000</v>
      </c>
      <c r="AF120" s="48">
        <v>30000</v>
      </c>
      <c r="AG120" s="48">
        <v>30000</v>
      </c>
      <c r="AI120" s="48">
        <v>33000</v>
      </c>
      <c r="AJ120" s="48">
        <v>33000</v>
      </c>
      <c r="AK120" s="48">
        <v>30000</v>
      </c>
      <c r="AL120" s="48">
        <v>30000</v>
      </c>
      <c r="AM120" s="48">
        <v>30000</v>
      </c>
      <c r="AN120" s="48">
        <v>30000</v>
      </c>
      <c r="AO120" s="48">
        <v>60000</v>
      </c>
      <c r="AP120" s="48">
        <v>30000</v>
      </c>
      <c r="AQ120" s="48">
        <v>30000</v>
      </c>
      <c r="AR120" s="48">
        <v>30000</v>
      </c>
      <c r="AS120" s="48">
        <v>30000</v>
      </c>
      <c r="AT120" s="48">
        <v>30000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  <c r="BF120" s="48">
        <v>0</v>
      </c>
      <c r="BG120" s="48">
        <v>0</v>
      </c>
      <c r="BH120" s="48">
        <v>0</v>
      </c>
    </row>
    <row r="121" spans="1:60" ht="11.25">
      <c r="A121" s="23" t="s">
        <v>65</v>
      </c>
      <c r="B121" s="10" t="s">
        <v>66</v>
      </c>
      <c r="C121" s="18">
        <f t="shared" si="57"/>
        <v>0</v>
      </c>
      <c r="D121" s="18">
        <f t="shared" si="58"/>
        <v>0</v>
      </c>
      <c r="E121" s="18">
        <f t="shared" si="59"/>
        <v>4933.712934500181</v>
      </c>
      <c r="F121" s="18">
        <f t="shared" si="60"/>
        <v>5660.285450256157</v>
      </c>
      <c r="G121" s="18">
        <f t="shared" si="61"/>
        <v>0</v>
      </c>
      <c r="H121" s="18">
        <f t="shared" si="62"/>
        <v>0</v>
      </c>
      <c r="I121" s="18">
        <f t="shared" si="63"/>
        <v>0</v>
      </c>
      <c r="J121" s="18">
        <f t="shared" si="64"/>
        <v>0</v>
      </c>
      <c r="K121" s="18">
        <f t="shared" si="65"/>
        <v>0</v>
      </c>
      <c r="L121" s="18">
        <f t="shared" si="66"/>
        <v>0</v>
      </c>
      <c r="M121" s="18">
        <f t="shared" si="67"/>
        <v>0</v>
      </c>
      <c r="N121" s="18">
        <f t="shared" si="68"/>
        <v>0</v>
      </c>
      <c r="O121" s="13">
        <f t="shared" si="56"/>
        <v>10593.998384756338</v>
      </c>
      <c r="U121" s="9" t="s">
        <v>65</v>
      </c>
      <c r="V121" s="48">
        <v>0</v>
      </c>
      <c r="W121" s="48">
        <v>0</v>
      </c>
      <c r="X121" s="48">
        <v>31100</v>
      </c>
      <c r="Y121" s="48">
        <v>35680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I121" s="48">
        <v>0</v>
      </c>
      <c r="AJ121" s="48">
        <v>0</v>
      </c>
      <c r="AK121" s="48">
        <v>31100</v>
      </c>
      <c r="AL121" s="48">
        <v>35680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0</v>
      </c>
      <c r="BF121" s="48">
        <v>0</v>
      </c>
      <c r="BG121" s="48">
        <v>0</v>
      </c>
      <c r="BH121" s="48">
        <v>0</v>
      </c>
    </row>
    <row r="122" spans="1:60" ht="11.25">
      <c r="A122" s="23" t="s">
        <v>67</v>
      </c>
      <c r="B122" s="10" t="s">
        <v>68</v>
      </c>
      <c r="C122" s="18">
        <f t="shared" si="57"/>
        <v>5177.225775479531</v>
      </c>
      <c r="D122" s="18">
        <f t="shared" si="58"/>
        <v>6937.339762884018</v>
      </c>
      <c r="E122" s="18">
        <f t="shared" si="59"/>
        <v>3807.366894791137</v>
      </c>
      <c r="F122" s="18">
        <f t="shared" si="60"/>
        <v>3331.4460329422445</v>
      </c>
      <c r="G122" s="18">
        <f t="shared" si="61"/>
        <v>3331.4460329422445</v>
      </c>
      <c r="H122" s="18">
        <f t="shared" si="62"/>
        <v>4997.169049413367</v>
      </c>
      <c r="I122" s="18">
        <f t="shared" si="63"/>
        <v>3184.386486630937</v>
      </c>
      <c r="J122" s="18">
        <f t="shared" si="64"/>
        <v>2934.8453147348346</v>
      </c>
      <c r="K122" s="18">
        <f t="shared" si="65"/>
        <v>7991.821752453879</v>
      </c>
      <c r="L122" s="18">
        <f t="shared" si="66"/>
        <v>6545.498253295096</v>
      </c>
      <c r="M122" s="18">
        <f t="shared" si="67"/>
        <v>7130.880913369233</v>
      </c>
      <c r="N122" s="18">
        <f t="shared" si="68"/>
        <v>3172.8057456592805</v>
      </c>
      <c r="O122" s="13">
        <f t="shared" si="56"/>
        <v>58542.2320145958</v>
      </c>
      <c r="U122" s="9" t="s">
        <v>67</v>
      </c>
      <c r="V122" s="48">
        <v>32635</v>
      </c>
      <c r="W122" s="48">
        <v>43730</v>
      </c>
      <c r="X122" s="48">
        <v>24000</v>
      </c>
      <c r="Y122" s="48">
        <v>21000</v>
      </c>
      <c r="Z122" s="48">
        <v>21000</v>
      </c>
      <c r="AA122" s="48">
        <v>31500</v>
      </c>
      <c r="AB122" s="48">
        <v>20073</v>
      </c>
      <c r="AC122" s="48">
        <v>18500</v>
      </c>
      <c r="AD122" s="48">
        <v>50377</v>
      </c>
      <c r="AE122" s="48">
        <v>41260</v>
      </c>
      <c r="AF122" s="48">
        <v>44950</v>
      </c>
      <c r="AG122" s="48">
        <v>20000</v>
      </c>
      <c r="AI122" s="48">
        <v>32635</v>
      </c>
      <c r="AJ122" s="48">
        <v>21000</v>
      </c>
      <c r="AK122" s="48">
        <v>24000</v>
      </c>
      <c r="AL122" s="48">
        <v>21000</v>
      </c>
      <c r="AM122" s="48">
        <v>21000</v>
      </c>
      <c r="AN122" s="48">
        <v>10500</v>
      </c>
      <c r="AO122" s="48">
        <v>0</v>
      </c>
      <c r="AP122" s="48">
        <v>0</v>
      </c>
      <c r="AQ122" s="48">
        <v>13950</v>
      </c>
      <c r="AR122" s="48">
        <v>33960</v>
      </c>
      <c r="AS122" s="48">
        <v>20000</v>
      </c>
      <c r="AT122" s="48">
        <v>20000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6000</v>
      </c>
      <c r="BC122" s="48">
        <v>0</v>
      </c>
      <c r="BD122" s="48">
        <v>0</v>
      </c>
      <c r="BE122" s="48">
        <v>36427</v>
      </c>
      <c r="BF122" s="48">
        <v>0</v>
      </c>
      <c r="BG122" s="48">
        <v>0</v>
      </c>
      <c r="BH122" s="48">
        <v>0</v>
      </c>
    </row>
    <row r="123" spans="1:60" ht="11.25">
      <c r="A123" s="23" t="s">
        <v>69</v>
      </c>
      <c r="B123" s="10" t="s">
        <v>70</v>
      </c>
      <c r="C123" s="18">
        <f t="shared" si="57"/>
        <v>251.3655351998565</v>
      </c>
      <c r="D123" s="18">
        <f t="shared" si="58"/>
        <v>239.77844861670883</v>
      </c>
      <c r="E123" s="18">
        <f t="shared" si="59"/>
        <v>211.23271532301226</v>
      </c>
      <c r="F123" s="18">
        <f t="shared" si="60"/>
        <v>173.1479415549911</v>
      </c>
      <c r="G123" s="18">
        <f t="shared" si="61"/>
        <v>173.1479415549911</v>
      </c>
      <c r="H123" s="18">
        <f t="shared" si="62"/>
        <v>209.27033496932202</v>
      </c>
      <c r="I123" s="18">
        <f t="shared" si="63"/>
        <v>0</v>
      </c>
      <c r="J123" s="18">
        <f t="shared" si="64"/>
        <v>0</v>
      </c>
      <c r="K123" s="18">
        <f t="shared" si="65"/>
        <v>0</v>
      </c>
      <c r="L123" s="18">
        <f t="shared" si="66"/>
        <v>0</v>
      </c>
      <c r="M123" s="18">
        <f t="shared" si="67"/>
        <v>0</v>
      </c>
      <c r="N123" s="18">
        <f t="shared" si="68"/>
        <v>0</v>
      </c>
      <c r="O123" s="13">
        <f t="shared" si="56"/>
        <v>1257.9429172188818</v>
      </c>
      <c r="U123" s="9" t="s">
        <v>69</v>
      </c>
      <c r="V123" s="48">
        <v>1584.5</v>
      </c>
      <c r="W123" s="48">
        <v>1511.46</v>
      </c>
      <c r="X123" s="48">
        <v>1331.52</v>
      </c>
      <c r="Y123" s="48">
        <v>1091.45</v>
      </c>
      <c r="Z123" s="48">
        <v>1091.45</v>
      </c>
      <c r="AA123" s="48">
        <v>1319.15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I123" s="48">
        <v>1584.5</v>
      </c>
      <c r="AJ123" s="48">
        <v>1511.46</v>
      </c>
      <c r="AK123" s="48">
        <v>1331.52</v>
      </c>
      <c r="AL123" s="48">
        <v>1091.45</v>
      </c>
      <c r="AM123" s="48">
        <v>1091.45</v>
      </c>
      <c r="AN123" s="48">
        <v>1319.15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0</v>
      </c>
      <c r="BF123" s="48">
        <v>0</v>
      </c>
      <c r="BG123" s="48">
        <v>0</v>
      </c>
      <c r="BH123" s="48">
        <v>0</v>
      </c>
    </row>
    <row r="124" spans="1:60" ht="11.25">
      <c r="A124" s="23" t="s">
        <v>71</v>
      </c>
      <c r="B124" s="10" t="s">
        <v>72</v>
      </c>
      <c r="C124" s="18">
        <f t="shared" si="57"/>
        <v>0</v>
      </c>
      <c r="D124" s="18">
        <f t="shared" si="58"/>
        <v>0</v>
      </c>
      <c r="E124" s="18">
        <f t="shared" si="59"/>
        <v>63.456114913185615</v>
      </c>
      <c r="F124" s="18">
        <f t="shared" si="60"/>
        <v>0</v>
      </c>
      <c r="G124" s="18">
        <f t="shared" si="61"/>
        <v>23.47876251787868</v>
      </c>
      <c r="H124" s="18">
        <f t="shared" si="62"/>
        <v>0</v>
      </c>
      <c r="I124" s="18">
        <f t="shared" si="63"/>
        <v>0</v>
      </c>
      <c r="J124" s="18">
        <f t="shared" si="64"/>
        <v>0</v>
      </c>
      <c r="K124" s="18">
        <f t="shared" si="65"/>
        <v>152.77059665349435</v>
      </c>
      <c r="L124" s="18">
        <f t="shared" si="66"/>
        <v>5.552410054903741</v>
      </c>
      <c r="M124" s="18">
        <f t="shared" si="67"/>
        <v>95.18417236977842</v>
      </c>
      <c r="N124" s="18">
        <f t="shared" si="68"/>
        <v>708.9634438675663</v>
      </c>
      <c r="O124" s="13">
        <f t="shared" si="56"/>
        <v>1049.4055003768071</v>
      </c>
      <c r="U124" s="9" t="s">
        <v>71</v>
      </c>
      <c r="V124" s="48">
        <v>0</v>
      </c>
      <c r="W124" s="48">
        <v>0</v>
      </c>
      <c r="X124" s="48">
        <v>400</v>
      </c>
      <c r="Y124" s="48">
        <v>0</v>
      </c>
      <c r="Z124" s="48">
        <v>148</v>
      </c>
      <c r="AA124" s="48">
        <v>0</v>
      </c>
      <c r="AB124" s="48">
        <v>0</v>
      </c>
      <c r="AC124" s="48">
        <v>0</v>
      </c>
      <c r="AD124" s="48">
        <v>963</v>
      </c>
      <c r="AE124" s="48">
        <v>35</v>
      </c>
      <c r="AF124" s="48">
        <v>600</v>
      </c>
      <c r="AG124" s="48">
        <v>4469</v>
      </c>
      <c r="AI124" s="48">
        <v>0</v>
      </c>
      <c r="AJ124" s="48">
        <v>0</v>
      </c>
      <c r="AK124" s="48">
        <v>400</v>
      </c>
      <c r="AL124" s="48">
        <v>0</v>
      </c>
      <c r="AM124" s="48">
        <v>148</v>
      </c>
      <c r="AN124" s="48">
        <v>0</v>
      </c>
      <c r="AO124" s="48">
        <v>0</v>
      </c>
      <c r="AP124" s="48">
        <v>0</v>
      </c>
      <c r="AQ124" s="48">
        <v>963</v>
      </c>
      <c r="AR124" s="48">
        <v>35</v>
      </c>
      <c r="AS124" s="48">
        <v>600</v>
      </c>
      <c r="AT124" s="48">
        <v>4469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48">
        <v>0</v>
      </c>
    </row>
    <row r="125" spans="1:60" ht="11.25">
      <c r="A125" s="23" t="s">
        <v>73</v>
      </c>
      <c r="B125" s="10" t="s">
        <v>74</v>
      </c>
      <c r="C125" s="18">
        <f t="shared" si="57"/>
        <v>410.87834406287686</v>
      </c>
      <c r="D125" s="18">
        <f t="shared" si="58"/>
        <v>222.09640219614965</v>
      </c>
      <c r="E125" s="18">
        <f t="shared" si="59"/>
        <v>317.2805745659281</v>
      </c>
      <c r="F125" s="18">
        <f t="shared" si="60"/>
        <v>301.41654583763165</v>
      </c>
      <c r="G125" s="18">
        <f t="shared" si="61"/>
        <v>698.0172640450418</v>
      </c>
      <c r="H125" s="18">
        <f t="shared" si="62"/>
        <v>174.50431601126044</v>
      </c>
      <c r="I125" s="18">
        <f t="shared" si="63"/>
        <v>539.3769767620777</v>
      </c>
      <c r="J125" s="18">
        <f t="shared" si="64"/>
        <v>317.2805745659281</v>
      </c>
      <c r="K125" s="18">
        <f t="shared" si="65"/>
        <v>364.87266075081726</v>
      </c>
      <c r="L125" s="18">
        <f t="shared" si="66"/>
        <v>47.59208618488921</v>
      </c>
      <c r="M125" s="18">
        <f t="shared" si="67"/>
        <v>571.1050342186705</v>
      </c>
      <c r="N125" s="18">
        <f t="shared" si="68"/>
        <v>158.64028728296404</v>
      </c>
      <c r="O125" s="13">
        <f t="shared" si="56"/>
        <v>4123.061066484235</v>
      </c>
      <c r="U125" s="9" t="s">
        <v>73</v>
      </c>
      <c r="V125" s="48">
        <v>2590</v>
      </c>
      <c r="W125" s="48">
        <v>1400</v>
      </c>
      <c r="X125" s="48">
        <v>2000</v>
      </c>
      <c r="Y125" s="48">
        <v>1900</v>
      </c>
      <c r="Z125" s="48">
        <v>4400</v>
      </c>
      <c r="AA125" s="48">
        <v>1100</v>
      </c>
      <c r="AB125" s="48">
        <v>3400</v>
      </c>
      <c r="AC125" s="48">
        <v>2000</v>
      </c>
      <c r="AD125" s="48">
        <v>2300</v>
      </c>
      <c r="AE125" s="48">
        <v>300</v>
      </c>
      <c r="AF125" s="48">
        <v>3600</v>
      </c>
      <c r="AG125" s="48">
        <v>1000</v>
      </c>
      <c r="AI125" s="48">
        <v>2590</v>
      </c>
      <c r="AJ125" s="48">
        <v>1400</v>
      </c>
      <c r="AK125" s="48">
        <v>2000</v>
      </c>
      <c r="AL125" s="48">
        <v>1900</v>
      </c>
      <c r="AM125" s="48">
        <v>4400</v>
      </c>
      <c r="AN125" s="48">
        <v>1100</v>
      </c>
      <c r="AO125" s="48">
        <v>3400</v>
      </c>
      <c r="AP125" s="48">
        <v>2000</v>
      </c>
      <c r="AQ125" s="48">
        <v>2300</v>
      </c>
      <c r="AR125" s="48">
        <v>300</v>
      </c>
      <c r="AS125" s="48">
        <v>3600</v>
      </c>
      <c r="AT125" s="48">
        <v>1000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0</v>
      </c>
      <c r="BG125" s="48">
        <v>0</v>
      </c>
      <c r="BH125" s="48">
        <v>0</v>
      </c>
    </row>
    <row r="126" spans="1:60" ht="11.25">
      <c r="A126" s="23" t="s">
        <v>78</v>
      </c>
      <c r="B126" s="10" t="s">
        <v>188</v>
      </c>
      <c r="C126" s="18">
        <f t="shared" si="57"/>
        <v>4600.568331205957</v>
      </c>
      <c r="D126" s="18">
        <f t="shared" si="58"/>
        <v>4600.568331205957</v>
      </c>
      <c r="E126" s="18">
        <f t="shared" si="59"/>
        <v>4600.568331205957</v>
      </c>
      <c r="F126" s="18">
        <f t="shared" si="60"/>
        <v>4600.568331205957</v>
      </c>
      <c r="G126" s="18">
        <f t="shared" si="61"/>
        <v>4600.568331205957</v>
      </c>
      <c r="H126" s="18">
        <f t="shared" si="62"/>
        <v>4600.568331205957</v>
      </c>
      <c r="I126" s="18">
        <f t="shared" si="63"/>
        <v>9201.136662411915</v>
      </c>
      <c r="J126" s="18">
        <f t="shared" si="64"/>
        <v>4600.568331205957</v>
      </c>
      <c r="K126" s="18">
        <f t="shared" si="65"/>
        <v>4600.568331205957</v>
      </c>
      <c r="L126" s="18">
        <f t="shared" si="66"/>
        <v>4600.568331205957</v>
      </c>
      <c r="M126" s="18">
        <f t="shared" si="67"/>
        <v>4600.568331205957</v>
      </c>
      <c r="N126" s="18">
        <f t="shared" si="68"/>
        <v>4600.568331205957</v>
      </c>
      <c r="O126" s="13">
        <f t="shared" si="56"/>
        <v>59807.388305677436</v>
      </c>
      <c r="U126" s="9" t="s">
        <v>78</v>
      </c>
      <c r="V126" s="48">
        <v>29000</v>
      </c>
      <c r="W126" s="48">
        <v>29000</v>
      </c>
      <c r="X126" s="48">
        <v>29000</v>
      </c>
      <c r="Y126" s="48">
        <v>29000</v>
      </c>
      <c r="Z126" s="48">
        <v>29000</v>
      </c>
      <c r="AA126" s="48">
        <v>29000</v>
      </c>
      <c r="AB126" s="48">
        <v>58000</v>
      </c>
      <c r="AC126" s="48">
        <v>29000</v>
      </c>
      <c r="AD126" s="48">
        <v>29000</v>
      </c>
      <c r="AE126" s="48">
        <v>29000</v>
      </c>
      <c r="AF126" s="48">
        <v>29000</v>
      </c>
      <c r="AG126" s="48">
        <v>29000</v>
      </c>
      <c r="AI126" s="48">
        <v>29000</v>
      </c>
      <c r="AJ126" s="48">
        <v>29000</v>
      </c>
      <c r="AK126" s="48">
        <v>29000</v>
      </c>
      <c r="AL126" s="48">
        <v>29000</v>
      </c>
      <c r="AM126" s="48">
        <v>29000</v>
      </c>
      <c r="AN126" s="48">
        <v>29000</v>
      </c>
      <c r="AO126" s="48">
        <v>58000</v>
      </c>
      <c r="AP126" s="48">
        <v>29000</v>
      </c>
      <c r="AQ126" s="48">
        <v>29000</v>
      </c>
      <c r="AR126" s="48">
        <v>29000</v>
      </c>
      <c r="AS126" s="48">
        <v>29000</v>
      </c>
      <c r="AT126" s="48">
        <v>29000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</row>
    <row r="127" spans="1:60" ht="11.25">
      <c r="A127" s="23" t="s">
        <v>79</v>
      </c>
      <c r="B127" s="10" t="s">
        <v>80</v>
      </c>
      <c r="C127" s="18">
        <f t="shared" si="57"/>
        <v>0</v>
      </c>
      <c r="D127" s="18">
        <f t="shared" si="58"/>
        <v>0</v>
      </c>
      <c r="E127" s="18">
        <f t="shared" si="59"/>
        <v>0</v>
      </c>
      <c r="F127" s="18">
        <f t="shared" si="60"/>
        <v>0</v>
      </c>
      <c r="G127" s="18">
        <f t="shared" si="61"/>
        <v>0</v>
      </c>
      <c r="H127" s="18">
        <f t="shared" si="62"/>
        <v>0</v>
      </c>
      <c r="I127" s="18">
        <f t="shared" si="63"/>
        <v>0</v>
      </c>
      <c r="J127" s="18">
        <f t="shared" si="64"/>
        <v>0</v>
      </c>
      <c r="K127" s="18">
        <f t="shared" si="65"/>
        <v>0</v>
      </c>
      <c r="L127" s="18">
        <f t="shared" si="66"/>
        <v>0</v>
      </c>
      <c r="M127" s="18">
        <f t="shared" si="67"/>
        <v>0</v>
      </c>
      <c r="N127" s="18">
        <f t="shared" si="68"/>
        <v>0</v>
      </c>
      <c r="O127" s="13">
        <f t="shared" si="56"/>
        <v>0</v>
      </c>
      <c r="U127" s="9" t="s">
        <v>79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0</v>
      </c>
      <c r="BF127" s="48">
        <v>0</v>
      </c>
      <c r="BG127" s="48">
        <v>0</v>
      </c>
      <c r="BH127" s="48">
        <v>0</v>
      </c>
    </row>
    <row r="128" spans="1:60" ht="11.25">
      <c r="A128" s="23" t="s">
        <v>81</v>
      </c>
      <c r="B128" s="10" t="s">
        <v>82</v>
      </c>
      <c r="C128" s="18">
        <f t="shared" si="57"/>
        <v>0</v>
      </c>
      <c r="D128" s="18">
        <f t="shared" si="58"/>
        <v>751.9549617212496</v>
      </c>
      <c r="E128" s="18">
        <f t="shared" si="59"/>
        <v>0</v>
      </c>
      <c r="F128" s="18">
        <f t="shared" si="60"/>
        <v>1767.0941600449364</v>
      </c>
      <c r="G128" s="18">
        <f t="shared" si="61"/>
        <v>3346.9927810959753</v>
      </c>
      <c r="H128" s="18">
        <f t="shared" si="62"/>
        <v>0</v>
      </c>
      <c r="I128" s="18">
        <f t="shared" si="63"/>
        <v>0</v>
      </c>
      <c r="J128" s="18">
        <f t="shared" si="64"/>
        <v>237.96043092444606</v>
      </c>
      <c r="K128" s="18">
        <f t="shared" si="65"/>
        <v>1737.428426323022</v>
      </c>
      <c r="L128" s="18">
        <f t="shared" si="66"/>
        <v>3128.386465220051</v>
      </c>
      <c r="M128" s="18">
        <f t="shared" si="67"/>
        <v>3061.757544561206</v>
      </c>
      <c r="N128" s="18">
        <f t="shared" si="68"/>
        <v>2382.142553840988</v>
      </c>
      <c r="O128" s="13">
        <f t="shared" si="56"/>
        <v>16413.717323731875</v>
      </c>
      <c r="U128" s="9" t="s">
        <v>81</v>
      </c>
      <c r="V128" s="48">
        <v>0</v>
      </c>
      <c r="W128" s="48">
        <v>4740</v>
      </c>
      <c r="X128" s="48">
        <v>0</v>
      </c>
      <c r="Y128" s="48">
        <v>11139</v>
      </c>
      <c r="Z128" s="48">
        <v>21098</v>
      </c>
      <c r="AA128" s="48">
        <v>0</v>
      </c>
      <c r="AB128" s="48">
        <v>0</v>
      </c>
      <c r="AC128" s="48">
        <v>1500</v>
      </c>
      <c r="AD128" s="48">
        <v>10952</v>
      </c>
      <c r="AE128" s="48">
        <v>19720</v>
      </c>
      <c r="AF128" s="48">
        <v>19300</v>
      </c>
      <c r="AG128" s="48">
        <v>15016</v>
      </c>
      <c r="AI128" s="48">
        <v>0</v>
      </c>
      <c r="AJ128" s="48">
        <v>4740</v>
      </c>
      <c r="AK128" s="48">
        <v>0</v>
      </c>
      <c r="AL128" s="48">
        <v>11139</v>
      </c>
      <c r="AM128" s="48">
        <v>21098</v>
      </c>
      <c r="AN128" s="48">
        <v>0</v>
      </c>
      <c r="AO128" s="48">
        <v>0</v>
      </c>
      <c r="AP128" s="48">
        <v>1500</v>
      </c>
      <c r="AQ128" s="48">
        <v>10952</v>
      </c>
      <c r="AR128" s="48">
        <v>19720</v>
      </c>
      <c r="AS128" s="48">
        <v>19300</v>
      </c>
      <c r="AT128" s="48">
        <v>15016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</row>
    <row r="129" spans="1:60" ht="11.25">
      <c r="A129" s="23" t="s">
        <v>83</v>
      </c>
      <c r="B129" s="10" t="s">
        <v>84</v>
      </c>
      <c r="C129" s="18">
        <f t="shared" si="57"/>
        <v>3339.311418385734</v>
      </c>
      <c r="D129" s="18">
        <f t="shared" si="58"/>
        <v>3242.2711546547453</v>
      </c>
      <c r="E129" s="18">
        <f t="shared" si="59"/>
        <v>3235.4305854671034</v>
      </c>
      <c r="F129" s="18">
        <f t="shared" si="60"/>
        <v>54.768972781570504</v>
      </c>
      <c r="G129" s="18">
        <f t="shared" si="61"/>
        <v>41.558996059518094</v>
      </c>
      <c r="H129" s="18">
        <f t="shared" si="62"/>
        <v>0</v>
      </c>
      <c r="I129" s="18">
        <f t="shared" si="63"/>
        <v>0</v>
      </c>
      <c r="J129" s="18">
        <f t="shared" si="64"/>
        <v>0</v>
      </c>
      <c r="K129" s="18">
        <f t="shared" si="65"/>
        <v>0</v>
      </c>
      <c r="L129" s="18">
        <f t="shared" si="66"/>
        <v>0</v>
      </c>
      <c r="M129" s="18">
        <f t="shared" si="67"/>
        <v>0</v>
      </c>
      <c r="N129" s="18">
        <f t="shared" si="68"/>
        <v>0</v>
      </c>
      <c r="O129" s="13">
        <f t="shared" si="56"/>
        <v>9913.341127348673</v>
      </c>
      <c r="U129" s="9" t="s">
        <v>83</v>
      </c>
      <c r="V129" s="48">
        <v>21049.58</v>
      </c>
      <c r="W129" s="48">
        <v>20437.88</v>
      </c>
      <c r="X129" s="48">
        <v>20394.76</v>
      </c>
      <c r="Y129" s="48">
        <v>345.24</v>
      </c>
      <c r="Z129" s="48">
        <v>261.97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I129" s="48">
        <v>21049.58</v>
      </c>
      <c r="AJ129" s="48">
        <v>20437.88</v>
      </c>
      <c r="AK129" s="48">
        <v>20394.76</v>
      </c>
      <c r="AL129" s="48">
        <v>345.24</v>
      </c>
      <c r="AM129" s="48">
        <v>261.97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</row>
    <row r="130" spans="1:60" ht="11.25">
      <c r="A130" s="23" t="s">
        <v>85</v>
      </c>
      <c r="B130" s="10" t="s">
        <v>86</v>
      </c>
      <c r="C130" s="18">
        <f t="shared" si="57"/>
        <v>0</v>
      </c>
      <c r="D130" s="18">
        <f t="shared" si="58"/>
        <v>0</v>
      </c>
      <c r="E130" s="18">
        <f t="shared" si="59"/>
        <v>0</v>
      </c>
      <c r="F130" s="18">
        <f t="shared" si="60"/>
        <v>0</v>
      </c>
      <c r="G130" s="18">
        <f t="shared" si="61"/>
        <v>0</v>
      </c>
      <c r="H130" s="18">
        <f t="shared" si="62"/>
        <v>0</v>
      </c>
      <c r="I130" s="18">
        <f t="shared" si="63"/>
        <v>0</v>
      </c>
      <c r="J130" s="18">
        <f t="shared" si="64"/>
        <v>0</v>
      </c>
      <c r="K130" s="18">
        <f t="shared" si="65"/>
        <v>0</v>
      </c>
      <c r="L130" s="18">
        <f t="shared" si="66"/>
        <v>0</v>
      </c>
      <c r="M130" s="18">
        <f t="shared" si="67"/>
        <v>0</v>
      </c>
      <c r="N130" s="18">
        <f t="shared" si="68"/>
        <v>0</v>
      </c>
      <c r="O130" s="13">
        <f t="shared" si="56"/>
        <v>0</v>
      </c>
      <c r="U130" s="9" t="s">
        <v>85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</row>
    <row r="131" spans="1:60" ht="11.25">
      <c r="A131" s="23" t="s">
        <v>87</v>
      </c>
      <c r="B131" s="10" t="s">
        <v>88</v>
      </c>
      <c r="C131" s="18">
        <f t="shared" si="57"/>
        <v>0</v>
      </c>
      <c r="D131" s="18">
        <f t="shared" si="58"/>
        <v>0</v>
      </c>
      <c r="E131" s="18">
        <f t="shared" si="59"/>
        <v>0</v>
      </c>
      <c r="F131" s="18">
        <f t="shared" si="60"/>
        <v>0</v>
      </c>
      <c r="G131" s="18">
        <f t="shared" si="61"/>
        <v>0</v>
      </c>
      <c r="H131" s="18">
        <f t="shared" si="62"/>
        <v>0</v>
      </c>
      <c r="I131" s="18">
        <f t="shared" si="63"/>
        <v>0</v>
      </c>
      <c r="J131" s="18">
        <f t="shared" si="64"/>
        <v>0</v>
      </c>
      <c r="K131" s="18">
        <f t="shared" si="65"/>
        <v>0</v>
      </c>
      <c r="L131" s="18">
        <f t="shared" si="66"/>
        <v>0</v>
      </c>
      <c r="M131" s="18">
        <f t="shared" si="67"/>
        <v>0</v>
      </c>
      <c r="N131" s="18">
        <f t="shared" si="68"/>
        <v>0</v>
      </c>
      <c r="O131" s="13">
        <f t="shared" si="56"/>
        <v>0</v>
      </c>
      <c r="U131" s="9" t="s">
        <v>87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</row>
    <row r="132" spans="1:60" ht="11.25">
      <c r="A132" s="23" t="s">
        <v>89</v>
      </c>
      <c r="B132" s="10" t="s">
        <v>90</v>
      </c>
      <c r="C132" s="18">
        <f t="shared" si="57"/>
        <v>4759.208618488921</v>
      </c>
      <c r="D132" s="18">
        <f t="shared" si="58"/>
        <v>4759.208618488921</v>
      </c>
      <c r="E132" s="18">
        <f t="shared" si="59"/>
        <v>4759.208618488921</v>
      </c>
      <c r="F132" s="18">
        <f t="shared" si="60"/>
        <v>4759.208618488921</v>
      </c>
      <c r="G132" s="18">
        <f t="shared" si="61"/>
        <v>4759.208618488921</v>
      </c>
      <c r="H132" s="18">
        <f t="shared" si="62"/>
        <v>4759.208618488921</v>
      </c>
      <c r="I132" s="18">
        <f t="shared" si="63"/>
        <v>9518.417236977843</v>
      </c>
      <c r="J132" s="18">
        <f t="shared" si="64"/>
        <v>4759.208618488921</v>
      </c>
      <c r="K132" s="18">
        <f t="shared" si="65"/>
        <v>4759.208618488921</v>
      </c>
      <c r="L132" s="18">
        <f t="shared" si="66"/>
        <v>4759.208618488921</v>
      </c>
      <c r="M132" s="18">
        <f t="shared" si="67"/>
        <v>5949.010773111151</v>
      </c>
      <c r="N132" s="18">
        <f t="shared" si="68"/>
        <v>8725.215800563023</v>
      </c>
      <c r="O132" s="13">
        <f t="shared" si="56"/>
        <v>67025.5213770523</v>
      </c>
      <c r="U132" s="9" t="s">
        <v>89</v>
      </c>
      <c r="V132" s="48">
        <v>30000</v>
      </c>
      <c r="W132" s="48">
        <v>30000</v>
      </c>
      <c r="X132" s="48">
        <v>30000</v>
      </c>
      <c r="Y132" s="48">
        <v>30000</v>
      </c>
      <c r="Z132" s="48">
        <v>30000</v>
      </c>
      <c r="AA132" s="48">
        <v>30000</v>
      </c>
      <c r="AB132" s="48">
        <v>60000</v>
      </c>
      <c r="AC132" s="48">
        <v>30000</v>
      </c>
      <c r="AD132" s="48">
        <v>30000</v>
      </c>
      <c r="AE132" s="48">
        <v>30000</v>
      </c>
      <c r="AF132" s="48">
        <v>37500</v>
      </c>
      <c r="AG132" s="48">
        <v>55000</v>
      </c>
      <c r="AI132" s="48">
        <v>30000</v>
      </c>
      <c r="AJ132" s="48">
        <v>30000</v>
      </c>
      <c r="AK132" s="48">
        <v>30000</v>
      </c>
      <c r="AL132" s="48">
        <v>30000</v>
      </c>
      <c r="AM132" s="48">
        <v>30000</v>
      </c>
      <c r="AN132" s="48">
        <v>30000</v>
      </c>
      <c r="AO132" s="48">
        <v>60000</v>
      </c>
      <c r="AP132" s="48">
        <v>30000</v>
      </c>
      <c r="AQ132" s="48">
        <v>30000</v>
      </c>
      <c r="AR132" s="48">
        <v>30000</v>
      </c>
      <c r="AS132" s="48">
        <v>37500</v>
      </c>
      <c r="AT132" s="48">
        <v>55000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</row>
    <row r="133" spans="1:60" ht="11.25">
      <c r="A133" s="23" t="s">
        <v>91</v>
      </c>
      <c r="B133" s="10" t="s">
        <v>92</v>
      </c>
      <c r="C133" s="18">
        <f t="shared" si="57"/>
        <v>793.2014364148201</v>
      </c>
      <c r="D133" s="18">
        <f t="shared" si="58"/>
        <v>79.32014364148202</v>
      </c>
      <c r="E133" s="18">
        <f t="shared" si="59"/>
        <v>0</v>
      </c>
      <c r="F133" s="18">
        <f t="shared" si="60"/>
        <v>0</v>
      </c>
      <c r="G133" s="18">
        <f t="shared" si="61"/>
        <v>475.9208618488921</v>
      </c>
      <c r="H133" s="18">
        <f t="shared" si="62"/>
        <v>0</v>
      </c>
      <c r="I133" s="18">
        <f t="shared" si="63"/>
        <v>0</v>
      </c>
      <c r="J133" s="18">
        <f t="shared" si="64"/>
        <v>787.6490263599164</v>
      </c>
      <c r="K133" s="18">
        <f t="shared" si="65"/>
        <v>0</v>
      </c>
      <c r="L133" s="18">
        <f t="shared" si="66"/>
        <v>0</v>
      </c>
      <c r="M133" s="18">
        <f t="shared" si="67"/>
        <v>793.2014364148201</v>
      </c>
      <c r="N133" s="18">
        <f t="shared" si="68"/>
        <v>0</v>
      </c>
      <c r="O133" s="13">
        <f t="shared" si="56"/>
        <v>2929.292904679931</v>
      </c>
      <c r="U133" s="9" t="s">
        <v>91</v>
      </c>
      <c r="V133" s="48">
        <v>5000</v>
      </c>
      <c r="W133" s="48">
        <v>500</v>
      </c>
      <c r="X133" s="48">
        <v>0</v>
      </c>
      <c r="Y133" s="48">
        <v>0</v>
      </c>
      <c r="Z133" s="48">
        <v>3000</v>
      </c>
      <c r="AA133" s="48">
        <v>0</v>
      </c>
      <c r="AB133" s="48">
        <v>0</v>
      </c>
      <c r="AC133" s="48">
        <v>4965</v>
      </c>
      <c r="AD133" s="48">
        <v>0</v>
      </c>
      <c r="AE133" s="48">
        <v>0</v>
      </c>
      <c r="AF133" s="48">
        <v>5000</v>
      </c>
      <c r="AG133" s="48">
        <v>0</v>
      </c>
      <c r="AI133" s="48">
        <v>5000</v>
      </c>
      <c r="AJ133" s="48">
        <v>500</v>
      </c>
      <c r="AK133" s="48">
        <v>0</v>
      </c>
      <c r="AL133" s="48">
        <v>0</v>
      </c>
      <c r="AM133" s="48">
        <v>3000</v>
      </c>
      <c r="AN133" s="48">
        <v>0</v>
      </c>
      <c r="AO133" s="48">
        <v>0</v>
      </c>
      <c r="AP133" s="48">
        <v>4965</v>
      </c>
      <c r="AQ133" s="48">
        <v>0</v>
      </c>
      <c r="AR133" s="48">
        <v>0</v>
      </c>
      <c r="AS133" s="48">
        <v>5000</v>
      </c>
      <c r="AT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</row>
    <row r="134" spans="1:60" ht="11.25">
      <c r="A134" s="23" t="s">
        <v>93</v>
      </c>
      <c r="B134" s="10" t="s">
        <v>40</v>
      </c>
      <c r="C134" s="18">
        <f t="shared" si="57"/>
        <v>27.373381570675445</v>
      </c>
      <c r="D134" s="18">
        <f t="shared" si="58"/>
        <v>54.62778292588867</v>
      </c>
      <c r="E134" s="18">
        <f t="shared" si="59"/>
        <v>49.456109560464036</v>
      </c>
      <c r="F134" s="18">
        <f t="shared" si="60"/>
        <v>60.40387578586138</v>
      </c>
      <c r="G134" s="18">
        <f t="shared" si="61"/>
        <v>65.8801385028693</v>
      </c>
      <c r="H134" s="18">
        <f t="shared" si="62"/>
        <v>56.43786860378728</v>
      </c>
      <c r="I134" s="18">
        <f t="shared" si="63"/>
        <v>100.12105811002426</v>
      </c>
      <c r="J134" s="18">
        <f t="shared" si="64"/>
        <v>43.52613562182684</v>
      </c>
      <c r="K134" s="18">
        <f t="shared" si="65"/>
        <v>57.84024874336869</v>
      </c>
      <c r="L134" s="18">
        <f t="shared" si="66"/>
        <v>53.863136741184775</v>
      </c>
      <c r="M134" s="18">
        <f t="shared" si="67"/>
        <v>73.74869675210432</v>
      </c>
      <c r="N134" s="18">
        <f t="shared" si="68"/>
        <v>178.43542233013227</v>
      </c>
      <c r="O134" s="13">
        <f t="shared" si="56"/>
        <v>821.7138552481872</v>
      </c>
      <c r="U134" s="9" t="s">
        <v>93</v>
      </c>
      <c r="V134" s="48">
        <v>172.55</v>
      </c>
      <c r="W134" s="48">
        <v>344.35</v>
      </c>
      <c r="X134" s="48">
        <v>311.75</v>
      </c>
      <c r="Y134" s="48">
        <v>380.76</v>
      </c>
      <c r="Z134" s="48">
        <v>415.28</v>
      </c>
      <c r="AA134" s="48">
        <v>355.76</v>
      </c>
      <c r="AB134" s="48">
        <v>631.12</v>
      </c>
      <c r="AC134" s="48">
        <v>274.37</v>
      </c>
      <c r="AD134" s="48">
        <v>364.6</v>
      </c>
      <c r="AE134" s="48">
        <v>339.53</v>
      </c>
      <c r="AF134" s="48">
        <v>464.88</v>
      </c>
      <c r="AG134" s="48">
        <v>1124.78</v>
      </c>
      <c r="AI134" s="48">
        <v>172.55</v>
      </c>
      <c r="AJ134" s="48">
        <v>344.35</v>
      </c>
      <c r="AK134" s="48">
        <v>311.75</v>
      </c>
      <c r="AL134" s="48">
        <v>380.76</v>
      </c>
      <c r="AM134" s="48">
        <v>415.28</v>
      </c>
      <c r="AN134" s="48">
        <v>355.76</v>
      </c>
      <c r="AO134" s="48">
        <v>631.12</v>
      </c>
      <c r="AP134" s="48">
        <v>274.37</v>
      </c>
      <c r="AQ134" s="48">
        <v>364.6</v>
      </c>
      <c r="AR134" s="48">
        <v>339.53</v>
      </c>
      <c r="AS134" s="48">
        <v>464.88</v>
      </c>
      <c r="AT134" s="48">
        <v>1124.78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</row>
    <row r="135" spans="1:60" ht="11.25">
      <c r="A135" s="23" t="s">
        <v>94</v>
      </c>
      <c r="B135" s="10" t="s">
        <v>95</v>
      </c>
      <c r="C135" s="18">
        <f t="shared" si="57"/>
        <v>47.59208618488921</v>
      </c>
      <c r="D135" s="18">
        <f t="shared" si="58"/>
        <v>571.1050342186705</v>
      </c>
      <c r="E135" s="18">
        <f t="shared" si="59"/>
        <v>0</v>
      </c>
      <c r="F135" s="18">
        <f t="shared" si="60"/>
        <v>0</v>
      </c>
      <c r="G135" s="18">
        <f t="shared" si="61"/>
        <v>0</v>
      </c>
      <c r="H135" s="18">
        <f t="shared" si="62"/>
        <v>0</v>
      </c>
      <c r="I135" s="18">
        <f t="shared" si="63"/>
        <v>0</v>
      </c>
      <c r="J135" s="18">
        <f t="shared" si="64"/>
        <v>0</v>
      </c>
      <c r="K135" s="18">
        <f t="shared" si="65"/>
        <v>0</v>
      </c>
      <c r="L135" s="18">
        <f t="shared" si="66"/>
        <v>47.59208618488921</v>
      </c>
      <c r="M135" s="18">
        <f t="shared" si="67"/>
        <v>0</v>
      </c>
      <c r="N135" s="18">
        <f t="shared" si="68"/>
        <v>0</v>
      </c>
      <c r="O135" s="13">
        <f t="shared" si="56"/>
        <v>666.289206588449</v>
      </c>
      <c r="U135" s="9" t="s">
        <v>94</v>
      </c>
      <c r="V135" s="48">
        <v>300</v>
      </c>
      <c r="W135" s="48">
        <v>3600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300</v>
      </c>
      <c r="AF135" s="48">
        <v>0</v>
      </c>
      <c r="AG135" s="48">
        <v>0</v>
      </c>
      <c r="AI135" s="48">
        <v>300</v>
      </c>
      <c r="AJ135" s="48">
        <v>3600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300</v>
      </c>
      <c r="AS135" s="48">
        <v>0</v>
      </c>
      <c r="AT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</row>
    <row r="136" spans="1:60" ht="11.25">
      <c r="A136" s="47" t="s">
        <v>96</v>
      </c>
      <c r="B136" s="8" t="s">
        <v>115</v>
      </c>
      <c r="C136" s="18">
        <f t="shared" si="57"/>
        <v>0</v>
      </c>
      <c r="D136" s="18">
        <f t="shared" si="58"/>
        <v>0</v>
      </c>
      <c r="E136" s="18">
        <f t="shared" si="59"/>
        <v>0</v>
      </c>
      <c r="F136" s="18">
        <f t="shared" si="60"/>
        <v>0</v>
      </c>
      <c r="G136" s="18">
        <f t="shared" si="61"/>
        <v>0</v>
      </c>
      <c r="H136" s="18">
        <f t="shared" si="62"/>
        <v>0</v>
      </c>
      <c r="I136" s="18">
        <f t="shared" si="63"/>
        <v>0</v>
      </c>
      <c r="J136" s="18">
        <f t="shared" si="64"/>
        <v>0</v>
      </c>
      <c r="K136" s="18">
        <f t="shared" si="65"/>
        <v>0</v>
      </c>
      <c r="L136" s="18">
        <f t="shared" si="66"/>
        <v>0</v>
      </c>
      <c r="M136" s="18">
        <f t="shared" si="67"/>
        <v>0</v>
      </c>
      <c r="N136" s="18">
        <f t="shared" si="68"/>
        <v>0</v>
      </c>
      <c r="O136" s="13">
        <f t="shared" si="56"/>
        <v>0</v>
      </c>
      <c r="U136" s="9" t="s">
        <v>96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</row>
    <row r="137" spans="1:60" ht="11.25">
      <c r="A137" s="23" t="s">
        <v>97</v>
      </c>
      <c r="B137" s="10" t="s">
        <v>98</v>
      </c>
      <c r="C137" s="18">
        <f t="shared" si="57"/>
        <v>793.2014364148201</v>
      </c>
      <c r="D137" s="18">
        <f t="shared" si="58"/>
        <v>818.1079615182455</v>
      </c>
      <c r="E137" s="18">
        <f t="shared" si="59"/>
        <v>0</v>
      </c>
      <c r="F137" s="18">
        <f t="shared" si="60"/>
        <v>0</v>
      </c>
      <c r="G137" s="18">
        <f t="shared" si="61"/>
        <v>55.52410054903741</v>
      </c>
      <c r="H137" s="18">
        <f t="shared" si="62"/>
        <v>6375.9117861896075</v>
      </c>
      <c r="I137" s="18">
        <f t="shared" si="63"/>
        <v>19.67139562308754</v>
      </c>
      <c r="J137" s="18">
        <f t="shared" si="64"/>
        <v>0</v>
      </c>
      <c r="K137" s="18">
        <f t="shared" si="65"/>
        <v>0</v>
      </c>
      <c r="L137" s="18">
        <f t="shared" si="66"/>
        <v>1586.4028728296403</v>
      </c>
      <c r="M137" s="18">
        <f t="shared" si="67"/>
        <v>2347.8762517878677</v>
      </c>
      <c r="N137" s="18">
        <f t="shared" si="68"/>
        <v>404.53273257155826</v>
      </c>
      <c r="O137" s="13">
        <f t="shared" si="56"/>
        <v>12401.228537483865</v>
      </c>
      <c r="U137" s="9" t="s">
        <v>97</v>
      </c>
      <c r="V137" s="48">
        <v>5000</v>
      </c>
      <c r="W137" s="48">
        <v>5157</v>
      </c>
      <c r="X137" s="48">
        <v>0</v>
      </c>
      <c r="Y137" s="48">
        <v>0</v>
      </c>
      <c r="Z137" s="48">
        <v>350</v>
      </c>
      <c r="AA137" s="48">
        <v>40191</v>
      </c>
      <c r="AB137" s="48">
        <v>124</v>
      </c>
      <c r="AC137" s="48">
        <v>0</v>
      </c>
      <c r="AD137" s="48">
        <v>0</v>
      </c>
      <c r="AE137" s="48">
        <v>10000</v>
      </c>
      <c r="AF137" s="48">
        <v>14800</v>
      </c>
      <c r="AG137" s="48">
        <v>2550</v>
      </c>
      <c r="AI137" s="48">
        <v>5000</v>
      </c>
      <c r="AJ137" s="48">
        <v>5157</v>
      </c>
      <c r="AK137" s="48">
        <v>0</v>
      </c>
      <c r="AL137" s="48">
        <v>0</v>
      </c>
      <c r="AM137" s="48">
        <v>350</v>
      </c>
      <c r="AN137" s="48">
        <v>40191</v>
      </c>
      <c r="AO137" s="48">
        <v>124</v>
      </c>
      <c r="AP137" s="48">
        <v>0</v>
      </c>
      <c r="AQ137" s="48">
        <v>0</v>
      </c>
      <c r="AR137" s="48">
        <v>10000</v>
      </c>
      <c r="AS137" s="48">
        <v>14800</v>
      </c>
      <c r="AT137" s="48">
        <v>2550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48">
        <v>0</v>
      </c>
    </row>
    <row r="138" spans="1:60" ht="11.25">
      <c r="A138" s="23" t="s">
        <v>99</v>
      </c>
      <c r="B138" s="10" t="s">
        <v>189</v>
      </c>
      <c r="C138" s="18">
        <f>V138*C$148</f>
        <v>479.2523078818343</v>
      </c>
      <c r="D138" s="18">
        <f t="shared" si="58"/>
        <v>0</v>
      </c>
      <c r="E138" s="18">
        <f t="shared" si="59"/>
        <v>0</v>
      </c>
      <c r="F138" s="18">
        <f t="shared" si="60"/>
        <v>0</v>
      </c>
      <c r="G138" s="18">
        <f t="shared" si="61"/>
        <v>475.9208618488921</v>
      </c>
      <c r="H138" s="18">
        <f t="shared" si="62"/>
        <v>277.6205027451871</v>
      </c>
      <c r="I138" s="18">
        <f t="shared" si="63"/>
        <v>155.46748153730476</v>
      </c>
      <c r="J138" s="18">
        <f t="shared" si="64"/>
        <v>0</v>
      </c>
      <c r="K138" s="18">
        <f t="shared" si="65"/>
        <v>0</v>
      </c>
      <c r="L138" s="18">
        <f t="shared" si="66"/>
        <v>152.1360355043625</v>
      </c>
      <c r="M138" s="18">
        <f t="shared" si="67"/>
        <v>35.69406463866691</v>
      </c>
      <c r="N138" s="18">
        <f t="shared" si="68"/>
        <v>0</v>
      </c>
      <c r="O138" s="13">
        <f t="shared" si="56"/>
        <v>1576.0912541562477</v>
      </c>
      <c r="U138" s="9" t="s">
        <v>99</v>
      </c>
      <c r="V138" s="48">
        <v>3021</v>
      </c>
      <c r="W138" s="48">
        <v>0</v>
      </c>
      <c r="X138" s="48">
        <v>0</v>
      </c>
      <c r="Y138" s="48">
        <v>0</v>
      </c>
      <c r="Z138" s="48">
        <v>3000</v>
      </c>
      <c r="AA138" s="48">
        <v>1750</v>
      </c>
      <c r="AB138" s="48">
        <v>980</v>
      </c>
      <c r="AC138" s="48">
        <v>0</v>
      </c>
      <c r="AD138" s="48">
        <v>0</v>
      </c>
      <c r="AE138" s="48">
        <v>959</v>
      </c>
      <c r="AF138" s="48">
        <v>225</v>
      </c>
      <c r="AG138" s="48">
        <v>0</v>
      </c>
      <c r="AI138" s="48">
        <v>3021</v>
      </c>
      <c r="AJ138" s="48">
        <v>0</v>
      </c>
      <c r="AK138" s="48">
        <v>0</v>
      </c>
      <c r="AL138" s="48">
        <v>0</v>
      </c>
      <c r="AM138" s="48">
        <v>3000</v>
      </c>
      <c r="AN138" s="48">
        <v>1750</v>
      </c>
      <c r="AO138" s="48">
        <v>980</v>
      </c>
      <c r="AP138" s="48">
        <v>0</v>
      </c>
      <c r="AQ138" s="48">
        <v>0</v>
      </c>
      <c r="AR138" s="48">
        <v>959</v>
      </c>
      <c r="AS138" s="48">
        <v>225</v>
      </c>
      <c r="AT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</row>
    <row r="139" spans="1:60" ht="11.25">
      <c r="A139" s="9" t="s">
        <v>100</v>
      </c>
      <c r="B139" s="8" t="s">
        <v>101</v>
      </c>
      <c r="C139" s="18">
        <f>V139*C$148</f>
        <v>787.6617175828991</v>
      </c>
      <c r="D139" s="18">
        <f t="shared" si="58"/>
        <v>445.66022704966673</v>
      </c>
      <c r="E139" s="18">
        <f t="shared" si="59"/>
        <v>753.011506034554</v>
      </c>
      <c r="F139" s="18">
        <f t="shared" si="60"/>
        <v>442.9205092882899</v>
      </c>
      <c r="G139" s="18">
        <f t="shared" si="61"/>
        <v>1152.4423669670923</v>
      </c>
      <c r="H139" s="18">
        <f t="shared" si="62"/>
        <v>409.23165788087965</v>
      </c>
      <c r="I139" s="18">
        <f t="shared" si="63"/>
        <v>748.4617025952786</v>
      </c>
      <c r="J139" s="18">
        <f t="shared" si="64"/>
        <v>582.898353175286</v>
      </c>
      <c r="K139" s="18">
        <f t="shared" si="65"/>
        <v>7317.557698623716</v>
      </c>
      <c r="L139" s="18">
        <f t="shared" si="66"/>
        <v>738.5022653596542</v>
      </c>
      <c r="M139" s="18">
        <f t="shared" si="67"/>
        <v>617.3423323501632</v>
      </c>
      <c r="N139" s="18">
        <f t="shared" si="68"/>
        <v>420.7981212266806</v>
      </c>
      <c r="O139" s="13">
        <f t="shared" si="56"/>
        <v>14416.48845813416</v>
      </c>
      <c r="U139" s="7" t="s">
        <v>100</v>
      </c>
      <c r="V139" s="48">
        <v>4965.08</v>
      </c>
      <c r="W139" s="48">
        <v>2809.25</v>
      </c>
      <c r="X139" s="48">
        <v>4746.66</v>
      </c>
      <c r="Y139" s="48">
        <v>2791.98</v>
      </c>
      <c r="Z139" s="48">
        <v>7264.5</v>
      </c>
      <c r="AA139" s="48">
        <v>2579.62</v>
      </c>
      <c r="AB139" s="48">
        <v>4717.98</v>
      </c>
      <c r="AC139" s="48">
        <v>3674.34</v>
      </c>
      <c r="AD139" s="48">
        <v>46126.73</v>
      </c>
      <c r="AE139" s="48">
        <v>4655.2</v>
      </c>
      <c r="AF139" s="48">
        <v>3891.46</v>
      </c>
      <c r="AG139" s="48">
        <v>2652.53</v>
      </c>
      <c r="AI139" s="48">
        <v>0</v>
      </c>
      <c r="AJ139" s="48">
        <v>0</v>
      </c>
      <c r="AK139" s="48">
        <v>0</v>
      </c>
      <c r="AL139" s="48">
        <v>0</v>
      </c>
      <c r="AM139" s="48">
        <v>40000</v>
      </c>
      <c r="AN139" s="48">
        <v>0</v>
      </c>
      <c r="AO139" s="48">
        <v>20400</v>
      </c>
      <c r="AP139" s="48">
        <v>75000</v>
      </c>
      <c r="AQ139" s="48">
        <v>0</v>
      </c>
      <c r="AR139" s="48">
        <v>0</v>
      </c>
      <c r="AS139" s="48">
        <v>0</v>
      </c>
      <c r="AT139" s="48">
        <v>0</v>
      </c>
      <c r="AV139" s="7" t="s">
        <v>100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</row>
    <row r="140" spans="1:60" ht="11.25">
      <c r="A140" s="9" t="s">
        <v>102</v>
      </c>
      <c r="B140" s="8" t="s">
        <v>103</v>
      </c>
      <c r="C140" s="20">
        <f>C150*0.01</f>
        <v>1646.979396</v>
      </c>
      <c r="D140" s="20">
        <f aca="true" t="shared" si="69" ref="D140:N140">D150*0.01</f>
        <v>1725.965196</v>
      </c>
      <c r="E140" s="20">
        <f t="shared" si="69"/>
        <v>1726.2002759999998</v>
      </c>
      <c r="F140" s="20">
        <f t="shared" si="69"/>
        <v>1686.2002759999998</v>
      </c>
      <c r="G140" s="20">
        <f t="shared" si="69"/>
        <v>1722.6066759999999</v>
      </c>
      <c r="H140" s="20">
        <f t="shared" si="69"/>
        <v>1730.3445599999998</v>
      </c>
      <c r="I140" s="20">
        <f t="shared" si="69"/>
        <v>2452.829976</v>
      </c>
      <c r="J140" s="20">
        <f t="shared" si="69"/>
        <v>1726.4614759999997</v>
      </c>
      <c r="K140" s="20">
        <f t="shared" si="69"/>
        <v>2040.5325759999996</v>
      </c>
      <c r="L140" s="20">
        <f t="shared" si="69"/>
        <v>2829.4532400000003</v>
      </c>
      <c r="M140" s="20">
        <f t="shared" si="69"/>
        <v>2762.8671400000003</v>
      </c>
      <c r="N140" s="20">
        <f t="shared" si="69"/>
        <v>2762.8671400000003</v>
      </c>
      <c r="O140" s="13">
        <f t="shared" si="56"/>
        <v>24813.307927999995</v>
      </c>
      <c r="AH140" s="7" t="s">
        <v>100</v>
      </c>
      <c r="AI140" s="48">
        <v>4965.08</v>
      </c>
      <c r="AJ140" s="48">
        <v>2809.25</v>
      </c>
      <c r="AK140" s="48">
        <v>4746.66</v>
      </c>
      <c r="AL140" s="48">
        <v>2791.98</v>
      </c>
      <c r="AM140" s="48">
        <v>7264.5</v>
      </c>
      <c r="AN140" s="48">
        <v>2579.62</v>
      </c>
      <c r="AO140" s="48">
        <v>4717.98</v>
      </c>
      <c r="AP140" s="48">
        <v>3674.34</v>
      </c>
      <c r="AQ140" s="48">
        <v>3066.73</v>
      </c>
      <c r="AR140" s="48">
        <v>4655.2</v>
      </c>
      <c r="AS140" s="48">
        <v>3891.46</v>
      </c>
      <c r="AT140" s="48">
        <v>2652.53</v>
      </c>
      <c r="AV140" s="7" t="s">
        <v>116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20000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</row>
    <row r="141" spans="1:15" ht="45">
      <c r="A141" s="31"/>
      <c r="B141" s="32" t="s">
        <v>104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3">
        <f t="shared" si="56"/>
        <v>0</v>
      </c>
    </row>
    <row r="142" spans="1:46" ht="33.75">
      <c r="A142" s="31"/>
      <c r="B142" s="32" t="s">
        <v>223</v>
      </c>
      <c r="C142" s="33">
        <f>AW140</f>
        <v>0</v>
      </c>
      <c r="D142" s="33">
        <f aca="true" t="shared" si="70" ref="D142:N142">AX140</f>
        <v>0</v>
      </c>
      <c r="E142" s="33">
        <f t="shared" si="70"/>
        <v>0</v>
      </c>
      <c r="F142" s="33">
        <f t="shared" si="70"/>
        <v>0</v>
      </c>
      <c r="G142" s="33">
        <f t="shared" si="70"/>
        <v>0</v>
      </c>
      <c r="H142" s="33">
        <f t="shared" si="70"/>
        <v>0</v>
      </c>
      <c r="I142" s="33">
        <f t="shared" si="70"/>
        <v>20000</v>
      </c>
      <c r="J142" s="33">
        <f t="shared" si="70"/>
        <v>0</v>
      </c>
      <c r="K142" s="33">
        <f t="shared" si="70"/>
        <v>0</v>
      </c>
      <c r="L142" s="33">
        <f t="shared" si="70"/>
        <v>0</v>
      </c>
      <c r="M142" s="33">
        <f t="shared" si="70"/>
        <v>0</v>
      </c>
      <c r="N142" s="33">
        <f t="shared" si="70"/>
        <v>0</v>
      </c>
      <c r="O142" s="13">
        <f t="shared" si="56"/>
        <v>20000</v>
      </c>
      <c r="AH142" s="7" t="s">
        <v>116</v>
      </c>
      <c r="AI142" s="48">
        <v>14093.66</v>
      </c>
      <c r="AJ142" s="48">
        <v>0</v>
      </c>
      <c r="AK142" s="48">
        <v>0</v>
      </c>
      <c r="AL142" s="48">
        <v>0</v>
      </c>
      <c r="AM142" s="48">
        <v>0</v>
      </c>
      <c r="AN142" s="48">
        <v>400</v>
      </c>
      <c r="AO142" s="48">
        <v>2057.96</v>
      </c>
      <c r="AP142" s="48">
        <v>0</v>
      </c>
      <c r="AQ142" s="48">
        <v>0</v>
      </c>
      <c r="AR142" s="48">
        <v>0</v>
      </c>
      <c r="AS142" s="48">
        <v>0</v>
      </c>
      <c r="AT142" s="48">
        <v>155</v>
      </c>
    </row>
    <row r="143" spans="2:15" ht="11.25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8"/>
      <c r="O143" s="13"/>
    </row>
    <row r="144" spans="2:23" ht="11.25">
      <c r="B144" s="17" t="s">
        <v>173</v>
      </c>
      <c r="C144" s="13">
        <f>C6+C19+C108</f>
        <v>154834.62341216818</v>
      </c>
      <c r="D144" s="13">
        <f aca="true" t="shared" si="71" ref="D144:N144">D6+D19+D108</f>
        <v>160749.97230335398</v>
      </c>
      <c r="E144" s="13">
        <f t="shared" si="71"/>
        <v>152043.30197510548</v>
      </c>
      <c r="F144" s="13">
        <f t="shared" si="71"/>
        <v>162098.84442819003</v>
      </c>
      <c r="G144" s="13">
        <f t="shared" si="71"/>
        <v>150975.1703330021</v>
      </c>
      <c r="H144" s="13">
        <f t="shared" si="71"/>
        <v>168310.90591608308</v>
      </c>
      <c r="I144" s="13">
        <f t="shared" si="71"/>
        <v>219212.02359733934</v>
      </c>
      <c r="J144" s="13">
        <f t="shared" si="71"/>
        <v>162183.25089415585</v>
      </c>
      <c r="K144" s="13">
        <f t="shared" si="71"/>
        <v>167178.2450288001</v>
      </c>
      <c r="L144" s="13">
        <f t="shared" si="71"/>
        <v>176434.1331281013</v>
      </c>
      <c r="M144" s="13">
        <f t="shared" si="71"/>
        <v>249528.96051949303</v>
      </c>
      <c r="N144" s="13">
        <f t="shared" si="71"/>
        <v>241686.8578919171</v>
      </c>
      <c r="O144" s="13">
        <f>SUM(C144:N144)</f>
        <v>2165236.2894277098</v>
      </c>
      <c r="Q144" s="12">
        <f>(O108+O157)/N146/12</f>
        <v>14.145075562319532</v>
      </c>
      <c r="U144" s="11" t="s">
        <v>75</v>
      </c>
      <c r="V144" s="11" t="s">
        <v>76</v>
      </c>
      <c r="W144" s="11" t="s">
        <v>77</v>
      </c>
    </row>
    <row r="145" spans="2:23" ht="11.25">
      <c r="B145" s="8" t="s">
        <v>105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3"/>
      <c r="T145" s="24">
        <v>41974</v>
      </c>
      <c r="U145" s="8"/>
      <c r="V145" s="8"/>
      <c r="W145" s="27">
        <v>-675209.1152931077</v>
      </c>
    </row>
    <row r="146" spans="2:23" ht="11.25">
      <c r="B146" s="8" t="s">
        <v>106</v>
      </c>
      <c r="C146" s="67">
        <v>6619</v>
      </c>
      <c r="D146" s="67">
        <v>6619</v>
      </c>
      <c r="E146" s="67">
        <v>6619</v>
      </c>
      <c r="F146" s="67">
        <v>6619</v>
      </c>
      <c r="G146" s="67">
        <v>6619</v>
      </c>
      <c r="H146" s="67">
        <v>6619</v>
      </c>
      <c r="I146" s="67">
        <v>6619</v>
      </c>
      <c r="J146" s="67">
        <v>6619</v>
      </c>
      <c r="K146" s="67">
        <v>6619</v>
      </c>
      <c r="L146" s="67">
        <v>6619</v>
      </c>
      <c r="M146" s="67">
        <v>6619</v>
      </c>
      <c r="N146" s="67">
        <v>6619</v>
      </c>
      <c r="O146" s="13"/>
      <c r="T146" s="24">
        <v>42005</v>
      </c>
      <c r="U146" s="25">
        <v>147015.13</v>
      </c>
      <c r="V146" s="26">
        <v>164697.93959999998</v>
      </c>
      <c r="W146" s="27">
        <v>-692891.9248931077</v>
      </c>
    </row>
    <row r="147" spans="2:23" ht="11.25">
      <c r="B147" s="8" t="s">
        <v>107</v>
      </c>
      <c r="C147" s="25">
        <v>41723.323333333356</v>
      </c>
      <c r="D147" s="25">
        <v>41723.323333333356</v>
      </c>
      <c r="E147" s="25">
        <v>41723.323333333356</v>
      </c>
      <c r="F147" s="25">
        <v>41723.323333333356</v>
      </c>
      <c r="G147" s="25">
        <v>41723.323333333356</v>
      </c>
      <c r="H147" s="25">
        <v>41723.323333333356</v>
      </c>
      <c r="I147" s="25">
        <v>41723.323333333356</v>
      </c>
      <c r="J147" s="25">
        <v>41723.323333333356</v>
      </c>
      <c r="K147" s="25">
        <v>41723.323333333356</v>
      </c>
      <c r="L147" s="25">
        <v>41723.323333333356</v>
      </c>
      <c r="M147" s="25">
        <v>41723.323333333356</v>
      </c>
      <c r="N147" s="25">
        <v>41723.323333333356</v>
      </c>
      <c r="O147" s="13"/>
      <c r="T147" s="24">
        <v>42036</v>
      </c>
      <c r="U147" s="25">
        <v>162851.13</v>
      </c>
      <c r="V147" s="26">
        <v>172596.5196</v>
      </c>
      <c r="W147" s="27">
        <v>-702637.3144931083</v>
      </c>
    </row>
    <row r="148" spans="2:23" ht="11.25">
      <c r="B148" s="8" t="s">
        <v>108</v>
      </c>
      <c r="C148" s="36">
        <f aca="true" t="shared" si="72" ref="C148:N148">C146/C147</f>
        <v>0.15864028728296403</v>
      </c>
      <c r="D148" s="36">
        <f t="shared" si="72"/>
        <v>0.15864028728296403</v>
      </c>
      <c r="E148" s="36">
        <f t="shared" si="72"/>
        <v>0.15864028728296403</v>
      </c>
      <c r="F148" s="36">
        <f t="shared" si="72"/>
        <v>0.15864028728296403</v>
      </c>
      <c r="G148" s="36">
        <f t="shared" si="72"/>
        <v>0.15864028728296403</v>
      </c>
      <c r="H148" s="36">
        <f t="shared" si="72"/>
        <v>0.15864028728296403</v>
      </c>
      <c r="I148" s="36">
        <f t="shared" si="72"/>
        <v>0.15864028728296403</v>
      </c>
      <c r="J148" s="36">
        <f t="shared" si="72"/>
        <v>0.15864028728296403</v>
      </c>
      <c r="K148" s="36">
        <f t="shared" si="72"/>
        <v>0.15864028728296403</v>
      </c>
      <c r="L148" s="36">
        <f t="shared" si="72"/>
        <v>0.15864028728296403</v>
      </c>
      <c r="M148" s="36">
        <f t="shared" si="72"/>
        <v>0.15864028728296403</v>
      </c>
      <c r="N148" s="36">
        <f t="shared" si="72"/>
        <v>0.15864028728296403</v>
      </c>
      <c r="O148" s="13"/>
      <c r="T148" s="24">
        <v>42064</v>
      </c>
      <c r="U148" s="25">
        <v>159411.69</v>
      </c>
      <c r="V148" s="26">
        <v>172620.02759999997</v>
      </c>
      <c r="W148" s="27">
        <v>-715845.6520931076</v>
      </c>
    </row>
    <row r="149" spans="20:23" ht="11.25">
      <c r="T149" s="24">
        <v>42095</v>
      </c>
      <c r="U149" s="25">
        <v>134488.23</v>
      </c>
      <c r="V149" s="26">
        <v>168620.02759999997</v>
      </c>
      <c r="W149" s="27">
        <v>-749977.449693108</v>
      </c>
    </row>
    <row r="150" spans="2:23" ht="11.25">
      <c r="B150" s="17" t="s">
        <v>174</v>
      </c>
      <c r="C150" s="26">
        <f>V146</f>
        <v>164697.93959999998</v>
      </c>
      <c r="D150" s="26">
        <f>V147</f>
        <v>172596.5196</v>
      </c>
      <c r="E150" s="26">
        <f>V148</f>
        <v>172620.02759999997</v>
      </c>
      <c r="F150" s="26">
        <f>V149</f>
        <v>168620.02759999997</v>
      </c>
      <c r="G150" s="26">
        <f>V150</f>
        <v>172260.6676</v>
      </c>
      <c r="H150" s="26">
        <f>V151</f>
        <v>173034.45599999998</v>
      </c>
      <c r="I150" s="26">
        <f>V152</f>
        <v>245282.9976</v>
      </c>
      <c r="J150" s="26">
        <f>V153</f>
        <v>172646.14759999997</v>
      </c>
      <c r="K150" s="26">
        <f>V154</f>
        <v>204053.25759999995</v>
      </c>
      <c r="L150" s="26">
        <f>V155</f>
        <v>282945.324</v>
      </c>
      <c r="M150" s="26">
        <f>V156</f>
        <v>276286.71400000004</v>
      </c>
      <c r="N150" s="26">
        <f>V157</f>
        <v>276286.71400000004</v>
      </c>
      <c r="O150" s="13">
        <f>SUM(C150:N150)</f>
        <v>2481330.7928000004</v>
      </c>
      <c r="T150" s="24">
        <v>42125</v>
      </c>
      <c r="U150" s="25">
        <v>219075.23</v>
      </c>
      <c r="V150" s="26">
        <v>172260.6676</v>
      </c>
      <c r="W150" s="27">
        <v>-703162.8872931078</v>
      </c>
    </row>
    <row r="151" spans="2:23" ht="11.25">
      <c r="B151" s="8" t="s">
        <v>109</v>
      </c>
      <c r="C151" s="25">
        <f>U146</f>
        <v>147015.13</v>
      </c>
      <c r="D151" s="25">
        <f>U147</f>
        <v>162851.13</v>
      </c>
      <c r="E151" s="25">
        <f>U148</f>
        <v>159411.69</v>
      </c>
      <c r="F151" s="25">
        <f>U149</f>
        <v>134488.23</v>
      </c>
      <c r="G151" s="25">
        <f>U150</f>
        <v>219075.23</v>
      </c>
      <c r="H151" s="25">
        <f>U151</f>
        <v>140443.22</v>
      </c>
      <c r="I151" s="25">
        <f>U152</f>
        <v>196306.52</v>
      </c>
      <c r="J151" s="28">
        <f>U153</f>
        <v>220916.6</v>
      </c>
      <c r="K151" s="28">
        <f>U154</f>
        <v>205164.34</v>
      </c>
      <c r="L151" s="28">
        <f>U155</f>
        <v>182789.74</v>
      </c>
      <c r="M151" s="30">
        <f>U156</f>
        <v>241808.42</v>
      </c>
      <c r="N151" s="28">
        <f>U157</f>
        <v>281513.98</v>
      </c>
      <c r="O151" s="18">
        <f>SUM(C151:N151)</f>
        <v>2291784.23</v>
      </c>
      <c r="T151" s="24">
        <v>42156</v>
      </c>
      <c r="U151" s="25">
        <v>140443.22</v>
      </c>
      <c r="V151" s="26">
        <v>173034.45599999998</v>
      </c>
      <c r="W151" s="27">
        <v>-735754.1232931083</v>
      </c>
    </row>
    <row r="152" spans="2:23" ht="11.25">
      <c r="B152" s="8" t="s">
        <v>110</v>
      </c>
      <c r="C152" s="25"/>
      <c r="D152" s="25"/>
      <c r="E152" s="25"/>
      <c r="F152" s="25"/>
      <c r="G152" s="25"/>
      <c r="H152" s="25"/>
      <c r="I152" s="25"/>
      <c r="J152" s="28"/>
      <c r="K152" s="28"/>
      <c r="L152" s="28"/>
      <c r="M152" s="30"/>
      <c r="N152" s="28"/>
      <c r="O152" s="18">
        <f>SUM(C152:N152)</f>
        <v>0</v>
      </c>
      <c r="T152" s="24">
        <v>42186</v>
      </c>
      <c r="U152" s="25">
        <v>196306.52</v>
      </c>
      <c r="V152" s="26">
        <v>245282.9976</v>
      </c>
      <c r="W152" s="27">
        <v>-784730.6008931074</v>
      </c>
    </row>
    <row r="153" spans="2:23" ht="11.25">
      <c r="B153" s="8" t="s">
        <v>232</v>
      </c>
      <c r="C153" s="37">
        <f aca="true" t="shared" si="73" ref="C153:N153">(C151-C152)/C150</f>
        <v>0.8926349070125223</v>
      </c>
      <c r="D153" s="37">
        <f t="shared" si="73"/>
        <v>0.9435365810238505</v>
      </c>
      <c r="E153" s="37">
        <f t="shared" si="73"/>
        <v>0.9234831682995284</v>
      </c>
      <c r="F153" s="37">
        <f t="shared" si="73"/>
        <v>0.7975815916661612</v>
      </c>
      <c r="G153" s="37">
        <f t="shared" si="73"/>
        <v>1.2717658247366506</v>
      </c>
      <c r="H153" s="37">
        <f t="shared" si="73"/>
        <v>0.8116488660501237</v>
      </c>
      <c r="I153" s="37">
        <f t="shared" si="73"/>
        <v>0.8003266509329385</v>
      </c>
      <c r="J153" s="37">
        <f t="shared" si="73"/>
        <v>1.2795918302899916</v>
      </c>
      <c r="K153" s="37">
        <f t="shared" si="73"/>
        <v>1.005445060829061</v>
      </c>
      <c r="L153" s="37">
        <f t="shared" si="73"/>
        <v>0.6460249542770319</v>
      </c>
      <c r="M153" s="37">
        <f t="shared" si="73"/>
        <v>0.8752082809164685</v>
      </c>
      <c r="N153" s="37">
        <f t="shared" si="73"/>
        <v>1.0189197154083924</v>
      </c>
      <c r="O153" s="37">
        <f>(O151-O152)/O150</f>
        <v>0.9236109254961081</v>
      </c>
      <c r="T153" s="24">
        <v>42217</v>
      </c>
      <c r="U153" s="28">
        <v>220916.6</v>
      </c>
      <c r="V153" s="26">
        <v>172646.14759999997</v>
      </c>
      <c r="W153" s="27">
        <v>-736460.1484931074</v>
      </c>
    </row>
    <row r="154" spans="2:23" ht="11.25">
      <c r="B154" s="38" t="s">
        <v>111</v>
      </c>
      <c r="C154" s="39">
        <f>W145</f>
        <v>-675209.1152931077</v>
      </c>
      <c r="D154" s="39">
        <f>W146</f>
        <v>-692891.9248931077</v>
      </c>
      <c r="E154" s="39">
        <f>W147</f>
        <v>-702637.3144931083</v>
      </c>
      <c r="F154" s="39">
        <f>W148</f>
        <v>-715845.6520931076</v>
      </c>
      <c r="G154" s="39">
        <f>W149</f>
        <v>-749977.449693108</v>
      </c>
      <c r="H154" s="39">
        <f>W150</f>
        <v>-703162.8872931078</v>
      </c>
      <c r="I154" s="39">
        <f>W151</f>
        <v>-735754.1232931083</v>
      </c>
      <c r="J154" s="39">
        <f>W152</f>
        <v>-784730.6008931074</v>
      </c>
      <c r="K154" s="39">
        <f>W153</f>
        <v>-736460.1484931074</v>
      </c>
      <c r="L154" s="39">
        <f>W154</f>
        <v>-735349.0660931078</v>
      </c>
      <c r="M154" s="39">
        <f>W155</f>
        <v>-835504.6500931078</v>
      </c>
      <c r="N154" s="39">
        <f>W156</f>
        <v>-869982.9440931076</v>
      </c>
      <c r="O154" s="39">
        <f>W157</f>
        <v>-864755.6780931079</v>
      </c>
      <c r="T154" s="24">
        <v>42248</v>
      </c>
      <c r="U154" s="28">
        <v>205164.34</v>
      </c>
      <c r="V154" s="26">
        <v>204053.25759999995</v>
      </c>
      <c r="W154" s="27">
        <v>-735349.0660931078</v>
      </c>
    </row>
    <row r="155" spans="2:23" ht="11.25">
      <c r="B155" s="40" t="s">
        <v>233</v>
      </c>
      <c r="C155" s="13">
        <f>C144</f>
        <v>154834.62341216818</v>
      </c>
      <c r="D155" s="13">
        <f aca="true" t="shared" si="74" ref="D155:N155">D144</f>
        <v>160749.97230335398</v>
      </c>
      <c r="E155" s="13">
        <f t="shared" si="74"/>
        <v>152043.30197510548</v>
      </c>
      <c r="F155" s="13">
        <f t="shared" si="74"/>
        <v>162098.84442819003</v>
      </c>
      <c r="G155" s="13">
        <f t="shared" si="74"/>
        <v>150975.1703330021</v>
      </c>
      <c r="H155" s="13">
        <f t="shared" si="74"/>
        <v>168310.90591608308</v>
      </c>
      <c r="I155" s="13">
        <f t="shared" si="74"/>
        <v>219212.02359733934</v>
      </c>
      <c r="J155" s="13">
        <f t="shared" si="74"/>
        <v>162183.25089415585</v>
      </c>
      <c r="K155" s="13">
        <f t="shared" si="74"/>
        <v>167178.2450288001</v>
      </c>
      <c r="L155" s="13">
        <f t="shared" si="74"/>
        <v>176434.1331281013</v>
      </c>
      <c r="M155" s="13">
        <f t="shared" si="74"/>
        <v>249528.96051949303</v>
      </c>
      <c r="N155" s="13">
        <f t="shared" si="74"/>
        <v>241686.8578919171</v>
      </c>
      <c r="O155" s="13">
        <f>SUM(C155:N155)</f>
        <v>2165236.2894277098</v>
      </c>
      <c r="T155" s="24">
        <v>42278</v>
      </c>
      <c r="U155" s="28">
        <v>182789.74</v>
      </c>
      <c r="V155" s="26">
        <v>282945.324</v>
      </c>
      <c r="W155" s="27">
        <v>-835504.6500931078</v>
      </c>
    </row>
    <row r="156" spans="2:23" ht="11.25">
      <c r="B156" s="40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 t="s">
        <v>112</v>
      </c>
      <c r="O156" s="13">
        <f>O76</f>
        <v>0</v>
      </c>
      <c r="T156" s="24">
        <v>42309</v>
      </c>
      <c r="U156" s="30">
        <v>241808.42</v>
      </c>
      <c r="V156" s="26">
        <v>276286.71400000004</v>
      </c>
      <c r="W156" s="27">
        <v>-869982.9440931076</v>
      </c>
    </row>
    <row r="157" spans="2:23" ht="11.25">
      <c r="B157" s="40" t="s">
        <v>113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3">
        <f>O150*0.05</f>
        <v>124066.53964000003</v>
      </c>
      <c r="T157" s="24">
        <v>42339</v>
      </c>
      <c r="U157" s="28">
        <v>281513.98</v>
      </c>
      <c r="V157" s="26">
        <v>276286.71400000004</v>
      </c>
      <c r="W157" s="27">
        <v>-864755.6780931079</v>
      </c>
    </row>
    <row r="158" spans="2:15" ht="11.25">
      <c r="B158" s="8" t="s">
        <v>163</v>
      </c>
      <c r="C158" s="59"/>
      <c r="D158" s="57"/>
      <c r="E158" s="57"/>
      <c r="F158" s="57" t="s">
        <v>164</v>
      </c>
      <c r="G158" s="57"/>
      <c r="H158" s="57"/>
      <c r="I158" s="57"/>
      <c r="J158" s="57"/>
      <c r="K158" s="57"/>
      <c r="L158" s="57"/>
      <c r="M158" s="57"/>
      <c r="N158" s="60"/>
      <c r="O158" s="67">
        <v>41626.15</v>
      </c>
    </row>
    <row r="159" spans="2:16" ht="11.25">
      <c r="B159" s="8" t="s">
        <v>165</v>
      </c>
      <c r="C159" s="59"/>
      <c r="D159" s="57"/>
      <c r="E159" s="57"/>
      <c r="F159" s="44" t="s">
        <v>164</v>
      </c>
      <c r="G159" s="57"/>
      <c r="H159" s="57"/>
      <c r="I159" s="57"/>
      <c r="J159" s="57"/>
      <c r="K159" s="57"/>
      <c r="L159" s="57"/>
      <c r="M159" s="57"/>
      <c r="N159" s="60"/>
      <c r="O159" s="13">
        <v>-95511.00451104378</v>
      </c>
      <c r="P159" s="63"/>
    </row>
    <row r="160" spans="2:15" ht="11.25">
      <c r="B160" s="8" t="s">
        <v>224</v>
      </c>
      <c r="C160" s="61"/>
      <c r="D160" s="58"/>
      <c r="E160" s="58"/>
      <c r="F160" s="44" t="s">
        <v>164</v>
      </c>
      <c r="G160" s="58"/>
      <c r="H160" s="58"/>
      <c r="I160" s="58"/>
      <c r="J160" s="58"/>
      <c r="K160" s="58"/>
      <c r="L160" s="58"/>
      <c r="M160" s="58"/>
      <c r="N160" s="62"/>
      <c r="O160" s="13">
        <f>O151-O144-O157</f>
        <v>2481.400932290184</v>
      </c>
    </row>
    <row r="161" spans="2:15" ht="11.25">
      <c r="B161" s="8" t="s">
        <v>225</v>
      </c>
      <c r="C161" s="61"/>
      <c r="D161" s="58"/>
      <c r="E161" s="58"/>
      <c r="F161" s="58" t="s">
        <v>164</v>
      </c>
      <c r="G161" s="58"/>
      <c r="H161" s="58"/>
      <c r="I161" s="58"/>
      <c r="J161" s="58"/>
      <c r="K161" s="58"/>
      <c r="L161" s="58"/>
      <c r="M161" s="58"/>
      <c r="N161" s="62"/>
      <c r="O161" s="13">
        <f>O159+O160+O158</f>
        <v>-51403.45357875359</v>
      </c>
    </row>
    <row r="162" spans="3:15" ht="11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5" t="s">
        <v>226</v>
      </c>
      <c r="O162" s="46">
        <f>(O155-O156+O157)/12/N146</f>
        <v>28.822365275063074</v>
      </c>
    </row>
    <row r="163" spans="3:15" ht="11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5" t="s">
        <v>166</v>
      </c>
      <c r="O163" s="46">
        <v>13.78</v>
      </c>
    </row>
    <row r="164" spans="3:17" ht="11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5" t="s">
        <v>167</v>
      </c>
      <c r="O164" s="46">
        <f>Q6</f>
        <v>4.052624470976793</v>
      </c>
      <c r="Q164" s="12"/>
    </row>
    <row r="165" spans="2:17" ht="11.25">
      <c r="B165" s="11" t="s">
        <v>16</v>
      </c>
      <c r="C165" s="12"/>
      <c r="D165" s="12"/>
      <c r="E165" s="12"/>
      <c r="F165" s="12" t="s">
        <v>15</v>
      </c>
      <c r="G165" s="12"/>
      <c r="H165" s="12"/>
      <c r="I165" s="12"/>
      <c r="J165" s="12"/>
      <c r="L165" s="12"/>
      <c r="M165" s="12"/>
      <c r="N165" s="45" t="s">
        <v>168</v>
      </c>
      <c r="O165" s="46">
        <f>Q19</f>
        <v>10.624665241766747</v>
      </c>
      <c r="Q165" s="12"/>
    </row>
    <row r="166" spans="3:15" ht="12.7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5" t="s">
        <v>114</v>
      </c>
      <c r="O166" s="46">
        <f>O161/12/N146</f>
        <v>-0.6471704383687565</v>
      </c>
    </row>
    <row r="167" spans="3:14" ht="11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3:14" ht="11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3:14" ht="11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3:14" ht="11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3:14" ht="11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3:14" ht="11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3:14" ht="11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3:14" ht="11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3:14" ht="11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3:14" ht="11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3:14" ht="11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3:14" ht="11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3:14" ht="11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3:14" ht="11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3:14" ht="11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3:14" ht="11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3:14" ht="11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3:14" ht="11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3:14" ht="11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3:14" ht="11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3:14" ht="11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3:14" ht="11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3:14" ht="11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3:14" ht="11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3:14" ht="11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3:14" ht="11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3:14" ht="11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3:14" ht="11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3:14" ht="11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3:14" ht="11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3:14" ht="11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3:14" ht="11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3:14" ht="11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3:14" ht="11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3:14" ht="11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3:14" ht="11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3:14" ht="11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3:14" ht="11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3:14" ht="11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3:14" ht="11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3:14" ht="11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3:14" ht="11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3:14" ht="11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3:14" ht="11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3:14" ht="11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3:14" ht="11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3:14" ht="11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3:14" ht="11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3:14" ht="11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3:14" ht="11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3:14" ht="11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3:14" ht="11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3:14" ht="11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3:14" ht="11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3:14" ht="11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3:14" ht="11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3:14" ht="11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3:14" ht="11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3:14" ht="11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3:14" ht="11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3:14" ht="11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3:14" ht="11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3:14" ht="11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3:14" ht="11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3:14" ht="11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3:14" ht="11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3:14" ht="11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3:14" ht="11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3:14" ht="11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3:14" ht="11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3:14" ht="11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3:14" ht="11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3:14" ht="11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3:14" ht="11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3:14" ht="11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3:14" ht="11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3:14" ht="11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3:14" ht="11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3:14" ht="11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3:14" ht="11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3:14" ht="11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3:14" ht="11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3:14" ht="11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3:14" ht="11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3:14" ht="11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3:14" ht="11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3:14" ht="11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3:14" ht="11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3:14" ht="11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3:14" ht="11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3:14" ht="11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3:14" ht="11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3:14" ht="11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3:14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3:14" ht="11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3:14" ht="11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3:14" ht="11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3:14" ht="11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3:14" ht="11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3:14" ht="11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3:14" ht="11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3:14" ht="11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3:14" ht="11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3:14" ht="11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3:14" ht="11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4" ht="11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3:14" ht="11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3:14" ht="11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3:14" ht="11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3:14" ht="11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3:14" ht="11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3:14" ht="11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3:14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3:14" ht="11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3:14" ht="11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3:14" ht="11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3:14" ht="11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3:14" ht="11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3:14" ht="11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3:14" ht="11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3:14" ht="11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3:14" ht="11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3:14" ht="11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3:14" ht="11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3:14" ht="11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3:14" ht="11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3:14" ht="11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3:14" ht="11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3:14" ht="11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3:14" ht="11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3:14" ht="11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3:14" ht="11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3:14" ht="11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3:14" ht="11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3:14" ht="11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3:14" ht="11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3:14" ht="11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3:14" ht="11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3:14" ht="11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3:14" ht="11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3:14" ht="11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3:14" ht="11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3:14" ht="11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3:14" ht="11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3:14" ht="11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3:14" ht="11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3:14" ht="11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3:14" ht="11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3:14" ht="11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3:14" ht="11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3:14" ht="11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3:14" ht="11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3:14" ht="11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3:14" ht="11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3:14" ht="11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workbookViewId="0" topLeftCell="A1">
      <selection activeCell="D13" sqref="D13:G14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7" max="7" width="66.25390625" style="0" bestFit="1" customWidth="1"/>
  </cols>
  <sheetData>
    <row r="1" ht="12.75">
      <c r="B1" s="3" t="s">
        <v>230</v>
      </c>
    </row>
    <row r="2" ht="12.75">
      <c r="B2" s="3" t="s">
        <v>228</v>
      </c>
    </row>
    <row r="3" spans="2:7" ht="12.75">
      <c r="B3" s="52">
        <v>42024</v>
      </c>
      <c r="C3" s="7"/>
      <c r="D3" s="70" t="s">
        <v>178</v>
      </c>
      <c r="E3" s="10" t="s">
        <v>138</v>
      </c>
      <c r="F3" s="54">
        <v>360</v>
      </c>
      <c r="G3" s="10" t="s">
        <v>380</v>
      </c>
    </row>
    <row r="4" spans="2:7" ht="12.75">
      <c r="B4" s="52">
        <v>42025</v>
      </c>
      <c r="C4" s="7"/>
      <c r="D4" s="70" t="s">
        <v>178</v>
      </c>
      <c r="E4" s="10" t="s">
        <v>138</v>
      </c>
      <c r="F4" s="54">
        <v>360</v>
      </c>
      <c r="G4" s="10" t="s">
        <v>380</v>
      </c>
    </row>
    <row r="5" spans="2:7" ht="12.75">
      <c r="B5" s="52">
        <v>42061</v>
      </c>
      <c r="C5" s="7"/>
      <c r="D5" s="55" t="s">
        <v>161</v>
      </c>
      <c r="E5" s="10" t="s">
        <v>162</v>
      </c>
      <c r="F5" s="54">
        <v>124</v>
      </c>
      <c r="G5" s="10" t="s">
        <v>381</v>
      </c>
    </row>
    <row r="6" spans="2:7" ht="12.75">
      <c r="B6" s="52">
        <v>42067</v>
      </c>
      <c r="C6" s="7"/>
      <c r="D6" s="55" t="s">
        <v>50</v>
      </c>
      <c r="E6" s="10" t="s">
        <v>51</v>
      </c>
      <c r="F6" s="54">
        <v>150</v>
      </c>
      <c r="G6" s="10" t="s">
        <v>51</v>
      </c>
    </row>
    <row r="7" spans="2:7" ht="12.75">
      <c r="B7" s="52">
        <v>42104</v>
      </c>
      <c r="C7" s="7"/>
      <c r="D7" s="70" t="s">
        <v>177</v>
      </c>
      <c r="E7" s="10" t="s">
        <v>136</v>
      </c>
      <c r="F7" s="54">
        <v>3323.25</v>
      </c>
      <c r="G7" s="10" t="s">
        <v>382</v>
      </c>
    </row>
    <row r="8" spans="2:7" ht="12.75">
      <c r="B8" s="52">
        <v>42104</v>
      </c>
      <c r="C8" s="7"/>
      <c r="D8" s="55" t="s">
        <v>181</v>
      </c>
      <c r="E8" s="10" t="s">
        <v>218</v>
      </c>
      <c r="F8" s="54">
        <v>4000</v>
      </c>
      <c r="G8" s="10" t="s">
        <v>383</v>
      </c>
    </row>
    <row r="9" spans="2:7" ht="12.75">
      <c r="B9" s="52">
        <v>42146</v>
      </c>
      <c r="C9" s="7"/>
      <c r="D9" s="53" t="s">
        <v>181</v>
      </c>
      <c r="E9" s="10" t="s">
        <v>218</v>
      </c>
      <c r="F9" s="54">
        <v>2000</v>
      </c>
      <c r="G9" s="10" t="s">
        <v>384</v>
      </c>
    </row>
    <row r="10" spans="2:7" ht="12.75">
      <c r="B10" s="52">
        <v>42160</v>
      </c>
      <c r="C10" s="7"/>
      <c r="D10" s="55" t="s">
        <v>118</v>
      </c>
      <c r="E10" s="10" t="s">
        <v>31</v>
      </c>
      <c r="F10" s="54">
        <v>1000</v>
      </c>
      <c r="G10" s="10" t="s">
        <v>385</v>
      </c>
    </row>
    <row r="11" spans="2:7" ht="12.75">
      <c r="B11" s="52">
        <v>42166</v>
      </c>
      <c r="C11" s="7"/>
      <c r="D11" s="55" t="s">
        <v>182</v>
      </c>
      <c r="E11" s="10" t="s">
        <v>219</v>
      </c>
      <c r="F11" s="54">
        <v>315</v>
      </c>
      <c r="G11" s="10" t="s">
        <v>386</v>
      </c>
    </row>
    <row r="12" spans="2:7" ht="12.75">
      <c r="B12" s="52">
        <v>42166</v>
      </c>
      <c r="C12" s="7"/>
      <c r="D12" s="55" t="s">
        <v>182</v>
      </c>
      <c r="E12" s="10" t="s">
        <v>219</v>
      </c>
      <c r="F12" s="54">
        <v>540</v>
      </c>
      <c r="G12" s="10" t="s">
        <v>387</v>
      </c>
    </row>
    <row r="13" spans="2:7" ht="12.75">
      <c r="B13" s="52">
        <v>42181</v>
      </c>
      <c r="C13" s="7"/>
      <c r="D13" s="53" t="s">
        <v>388</v>
      </c>
      <c r="E13" s="10" t="s">
        <v>389</v>
      </c>
      <c r="F13" s="54">
        <v>3000</v>
      </c>
      <c r="G13" s="10" t="s">
        <v>390</v>
      </c>
    </row>
    <row r="14" spans="2:7" ht="12.75">
      <c r="B14" s="52">
        <v>42181</v>
      </c>
      <c r="C14" s="7"/>
      <c r="D14" s="53" t="s">
        <v>388</v>
      </c>
      <c r="E14" s="10" t="s">
        <v>389</v>
      </c>
      <c r="F14" s="54">
        <v>16640</v>
      </c>
      <c r="G14" s="10" t="s">
        <v>391</v>
      </c>
    </row>
    <row r="15" spans="2:7" ht="12.75">
      <c r="B15" s="52">
        <v>42202</v>
      </c>
      <c r="C15" s="7"/>
      <c r="D15" s="53" t="s">
        <v>116</v>
      </c>
      <c r="E15" s="68" t="s">
        <v>392</v>
      </c>
      <c r="F15" s="54">
        <v>20000</v>
      </c>
      <c r="G15" s="10" t="s">
        <v>393</v>
      </c>
    </row>
    <row r="16" spans="2:7" ht="12.75">
      <c r="B16" s="52">
        <v>42124</v>
      </c>
      <c r="C16" s="7"/>
      <c r="D16" s="53" t="s">
        <v>118</v>
      </c>
      <c r="E16" s="68" t="s">
        <v>31</v>
      </c>
      <c r="F16" s="54">
        <v>1500</v>
      </c>
      <c r="G16" s="10" t="s">
        <v>394</v>
      </c>
    </row>
    <row r="17" spans="2:7" ht="12.75">
      <c r="B17" s="52">
        <v>42193</v>
      </c>
      <c r="C17" s="7"/>
      <c r="D17" s="53" t="s">
        <v>179</v>
      </c>
      <c r="E17" s="68" t="s">
        <v>217</v>
      </c>
      <c r="F17" s="54">
        <v>15000</v>
      </c>
      <c r="G17" s="10" t="s">
        <v>395</v>
      </c>
    </row>
    <row r="18" spans="2:7" ht="12.75">
      <c r="B18" s="52">
        <v>42200</v>
      </c>
      <c r="C18" s="7"/>
      <c r="D18" s="53" t="s">
        <v>181</v>
      </c>
      <c r="E18" s="68" t="s">
        <v>218</v>
      </c>
      <c r="F18" s="54">
        <v>4000</v>
      </c>
      <c r="G18" s="10" t="s">
        <v>396</v>
      </c>
    </row>
    <row r="19" spans="2:7" ht="12.75">
      <c r="B19" s="52">
        <v>42186</v>
      </c>
      <c r="C19" s="7"/>
      <c r="D19" s="53" t="s">
        <v>141</v>
      </c>
      <c r="E19" s="10" t="s">
        <v>209</v>
      </c>
      <c r="F19" s="54">
        <v>500</v>
      </c>
      <c r="G19" s="71" t="s">
        <v>397</v>
      </c>
    </row>
    <row r="20" spans="2:7" ht="12.75">
      <c r="B20" s="52">
        <v>42202</v>
      </c>
      <c r="C20" s="7"/>
      <c r="D20" s="53" t="s">
        <v>141</v>
      </c>
      <c r="E20" s="10" t="s">
        <v>209</v>
      </c>
      <c r="F20" s="54">
        <v>4293</v>
      </c>
      <c r="G20" s="10" t="s">
        <v>398</v>
      </c>
    </row>
    <row r="21" spans="2:7" ht="12.75">
      <c r="B21" s="52">
        <v>42216</v>
      </c>
      <c r="C21" s="7"/>
      <c r="D21" s="55" t="s">
        <v>181</v>
      </c>
      <c r="E21" s="10" t="s">
        <v>218</v>
      </c>
      <c r="F21" s="54">
        <v>2000</v>
      </c>
      <c r="G21" s="10" t="s">
        <v>399</v>
      </c>
    </row>
    <row r="22" spans="2:7" ht="12.75">
      <c r="B22" s="52">
        <v>42216</v>
      </c>
      <c r="C22" s="7"/>
      <c r="D22" s="53" t="s">
        <v>141</v>
      </c>
      <c r="E22" s="10" t="s">
        <v>209</v>
      </c>
      <c r="F22" s="54">
        <v>2000</v>
      </c>
      <c r="G22" s="10" t="s">
        <v>400</v>
      </c>
    </row>
    <row r="23" spans="2:7" ht="12.75">
      <c r="B23" s="52">
        <v>42185</v>
      </c>
      <c r="C23" s="7"/>
      <c r="D23" s="53" t="s">
        <v>67</v>
      </c>
      <c r="E23" s="10" t="s">
        <v>68</v>
      </c>
      <c r="F23" s="54">
        <v>6000</v>
      </c>
      <c r="G23" s="10" t="s">
        <v>401</v>
      </c>
    </row>
    <row r="24" spans="2:7" ht="12.75">
      <c r="B24" s="52">
        <v>42234</v>
      </c>
      <c r="C24" s="7"/>
      <c r="D24" s="53" t="s">
        <v>141</v>
      </c>
      <c r="E24" s="10" t="s">
        <v>209</v>
      </c>
      <c r="F24" s="54">
        <v>403</v>
      </c>
      <c r="G24" s="10" t="s">
        <v>402</v>
      </c>
    </row>
    <row r="25" spans="2:7" ht="12.75">
      <c r="B25" s="52">
        <v>42250</v>
      </c>
      <c r="C25" s="7"/>
      <c r="D25" s="53" t="s">
        <v>67</v>
      </c>
      <c r="E25" s="68" t="s">
        <v>68</v>
      </c>
      <c r="F25" s="54">
        <v>15400</v>
      </c>
      <c r="G25" s="10" t="s">
        <v>403</v>
      </c>
    </row>
    <row r="26" spans="2:7" ht="12.75">
      <c r="B26" s="52">
        <v>42286</v>
      </c>
      <c r="C26" s="7"/>
      <c r="D26" s="53" t="s">
        <v>177</v>
      </c>
      <c r="E26" s="10" t="s">
        <v>136</v>
      </c>
      <c r="F26" s="54">
        <v>115</v>
      </c>
      <c r="G26" s="10" t="s">
        <v>404</v>
      </c>
    </row>
    <row r="27" spans="2:7" ht="12.75">
      <c r="B27" s="52">
        <v>42234</v>
      </c>
      <c r="C27" s="7"/>
      <c r="D27" s="53" t="s">
        <v>141</v>
      </c>
      <c r="E27" s="10" t="s">
        <v>209</v>
      </c>
      <c r="F27" s="54">
        <v>1500</v>
      </c>
      <c r="G27" s="10" t="s">
        <v>405</v>
      </c>
    </row>
    <row r="28" spans="2:7" ht="12.75">
      <c r="B28" s="52">
        <v>42248</v>
      </c>
      <c r="C28" s="7"/>
      <c r="D28" s="55" t="s">
        <v>177</v>
      </c>
      <c r="E28" s="10" t="s">
        <v>136</v>
      </c>
      <c r="F28" s="54">
        <v>3000</v>
      </c>
      <c r="G28" s="10" t="s">
        <v>406</v>
      </c>
    </row>
    <row r="29" spans="2:7" ht="12.75">
      <c r="B29" s="52">
        <v>42272</v>
      </c>
      <c r="C29" s="7"/>
      <c r="D29" s="55" t="s">
        <v>67</v>
      </c>
      <c r="E29" s="10" t="s">
        <v>68</v>
      </c>
      <c r="F29" s="54">
        <v>21027</v>
      </c>
      <c r="G29" s="10" t="s">
        <v>407</v>
      </c>
    </row>
    <row r="30" spans="2:7" ht="12.75">
      <c r="B30" s="52">
        <v>42291</v>
      </c>
      <c r="C30" s="7"/>
      <c r="D30" s="55" t="s">
        <v>177</v>
      </c>
      <c r="E30" s="10" t="s">
        <v>136</v>
      </c>
      <c r="F30" s="54">
        <v>115</v>
      </c>
      <c r="G30" s="10" t="s">
        <v>408</v>
      </c>
    </row>
    <row r="31" spans="2:7" ht="12.75">
      <c r="B31" s="52">
        <v>42301</v>
      </c>
      <c r="C31" s="7"/>
      <c r="D31" s="53" t="s">
        <v>181</v>
      </c>
      <c r="E31" s="10" t="s">
        <v>218</v>
      </c>
      <c r="F31" s="54">
        <v>2500</v>
      </c>
      <c r="G31" s="10" t="s">
        <v>409</v>
      </c>
    </row>
    <row r="32" spans="2:7" ht="12.75">
      <c r="B32" s="52">
        <v>42311</v>
      </c>
      <c r="C32" s="7"/>
      <c r="D32" s="53" t="s">
        <v>186</v>
      </c>
      <c r="E32" s="10" t="s">
        <v>222</v>
      </c>
      <c r="F32" s="54">
        <v>810</v>
      </c>
      <c r="G32" s="10" t="s">
        <v>410</v>
      </c>
    </row>
    <row r="33" spans="2:7" ht="12.75">
      <c r="B33" s="52">
        <v>42310</v>
      </c>
      <c r="C33" s="7"/>
      <c r="D33" s="55" t="s">
        <v>177</v>
      </c>
      <c r="E33" s="10" t="s">
        <v>136</v>
      </c>
      <c r="F33" s="54">
        <v>80</v>
      </c>
      <c r="G33" s="10" t="s">
        <v>411</v>
      </c>
    </row>
    <row r="34" spans="2:7" ht="12.75">
      <c r="B34" s="52">
        <v>42318</v>
      </c>
      <c r="C34" s="7"/>
      <c r="D34" s="53" t="s">
        <v>178</v>
      </c>
      <c r="E34" s="10" t="s">
        <v>138</v>
      </c>
      <c r="F34" s="54">
        <v>8170</v>
      </c>
      <c r="G34" s="10" t="s">
        <v>412</v>
      </c>
    </row>
    <row r="35" spans="2:7" ht="12.75">
      <c r="B35" s="52">
        <v>42318</v>
      </c>
      <c r="C35" s="7"/>
      <c r="D35" s="53" t="s">
        <v>178</v>
      </c>
      <c r="E35" s="10" t="s">
        <v>138</v>
      </c>
      <c r="F35" s="54">
        <v>32680</v>
      </c>
      <c r="G35" s="10" t="s">
        <v>413</v>
      </c>
    </row>
    <row r="36" spans="2:7" ht="12.75">
      <c r="B36" s="72">
        <v>42339</v>
      </c>
      <c r="C36" s="9"/>
      <c r="D36" s="73" t="s">
        <v>126</v>
      </c>
      <c r="E36" s="8" t="s">
        <v>127</v>
      </c>
      <c r="F36" s="74">
        <v>2634.1</v>
      </c>
      <c r="G36" s="71" t="s">
        <v>414</v>
      </c>
    </row>
    <row r="37" spans="2:7" ht="12.75">
      <c r="B37" s="52">
        <v>42338</v>
      </c>
      <c r="C37" s="7"/>
      <c r="D37" s="53" t="s">
        <v>128</v>
      </c>
      <c r="E37" s="10" t="s">
        <v>129</v>
      </c>
      <c r="F37" s="54">
        <v>220</v>
      </c>
      <c r="G37" s="10" t="s">
        <v>415</v>
      </c>
    </row>
    <row r="38" spans="2:7" ht="12.75">
      <c r="B38" s="52">
        <v>42335</v>
      </c>
      <c r="C38" s="7"/>
      <c r="D38" s="53" t="s">
        <v>177</v>
      </c>
      <c r="E38" s="10" t="s">
        <v>136</v>
      </c>
      <c r="F38" s="54">
        <v>1128</v>
      </c>
      <c r="G38" s="10" t="s">
        <v>411</v>
      </c>
    </row>
    <row r="39" spans="2:7" ht="12.75">
      <c r="B39" s="52">
        <v>42366</v>
      </c>
      <c r="C39" s="7"/>
      <c r="D39" s="53" t="s">
        <v>177</v>
      </c>
      <c r="E39" s="10" t="s">
        <v>136</v>
      </c>
      <c r="F39" s="54">
        <v>525.25</v>
      </c>
      <c r="G39" s="10" t="s">
        <v>411</v>
      </c>
    </row>
    <row r="40" spans="2:7" ht="12.75">
      <c r="B40" s="52">
        <v>42330</v>
      </c>
      <c r="C40" s="7"/>
      <c r="D40" s="53" t="s">
        <v>181</v>
      </c>
      <c r="E40" s="10" t="s">
        <v>218</v>
      </c>
      <c r="F40" s="54">
        <v>3500</v>
      </c>
      <c r="G40" s="10" t="s">
        <v>416</v>
      </c>
    </row>
    <row r="41" spans="2:7" ht="12.75">
      <c r="B41" s="75">
        <v>42332</v>
      </c>
      <c r="C41" s="7"/>
      <c r="D41" s="53" t="s">
        <v>133</v>
      </c>
      <c r="E41" s="76" t="s">
        <v>203</v>
      </c>
      <c r="F41" s="77">
        <v>10000</v>
      </c>
      <c r="G41" s="78" t="s">
        <v>417</v>
      </c>
    </row>
    <row r="42" spans="2:7" ht="12.75">
      <c r="B42" s="75">
        <v>42368</v>
      </c>
      <c r="C42" s="7"/>
      <c r="D42" s="53" t="s">
        <v>179</v>
      </c>
      <c r="E42" s="76" t="s">
        <v>217</v>
      </c>
      <c r="F42" s="77">
        <v>47000</v>
      </c>
      <c r="G42" s="78" t="s">
        <v>418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124"/>
  <sheetViews>
    <sheetView workbookViewId="0" topLeftCell="A1">
      <pane ySplit="6" topLeftCell="BM91" activePane="bottomLeft" state="frozen"/>
      <selection pane="topLeft" activeCell="A1" sqref="A1"/>
      <selection pane="bottomLeft" activeCell="F121" sqref="F121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228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69">
        <v>42008</v>
      </c>
      <c r="D7" s="8" t="s">
        <v>243</v>
      </c>
      <c r="E7" s="8" t="s">
        <v>244</v>
      </c>
      <c r="F7" s="8" t="s">
        <v>245</v>
      </c>
      <c r="G7" s="8" t="s">
        <v>246</v>
      </c>
      <c r="H7" s="9"/>
      <c r="I7" s="9"/>
      <c r="J7" s="9"/>
      <c r="K7" s="8"/>
      <c r="L7" s="10"/>
    </row>
    <row r="8" spans="2:12" ht="11.25">
      <c r="B8" s="7">
        <v>2</v>
      </c>
      <c r="C8" s="69">
        <v>42017</v>
      </c>
      <c r="D8" s="8" t="s">
        <v>247</v>
      </c>
      <c r="E8" s="8" t="s">
        <v>244</v>
      </c>
      <c r="F8" s="8" t="s">
        <v>248</v>
      </c>
      <c r="G8" s="8" t="s">
        <v>249</v>
      </c>
      <c r="H8" s="9" t="s">
        <v>12</v>
      </c>
      <c r="I8" s="9">
        <v>1</v>
      </c>
      <c r="J8" s="9"/>
      <c r="K8" s="8"/>
      <c r="L8" s="10"/>
    </row>
    <row r="9" spans="2:12" ht="11.25">
      <c r="B9" s="7">
        <v>3</v>
      </c>
      <c r="C9" s="52">
        <v>42024</v>
      </c>
      <c r="D9" s="10" t="s">
        <v>229</v>
      </c>
      <c r="E9" s="10" t="s">
        <v>244</v>
      </c>
      <c r="F9" s="10" t="s">
        <v>250</v>
      </c>
      <c r="G9" s="10" t="s">
        <v>234</v>
      </c>
      <c r="H9" s="7" t="s">
        <v>12</v>
      </c>
      <c r="I9" s="7">
        <v>3</v>
      </c>
      <c r="J9" s="7"/>
      <c r="K9" s="10"/>
      <c r="L9" s="10"/>
    </row>
    <row r="10" spans="2:12" ht="11.25">
      <c r="B10" s="7">
        <v>4</v>
      </c>
      <c r="C10" s="7"/>
      <c r="D10" s="10"/>
      <c r="E10" s="10" t="s">
        <v>244</v>
      </c>
      <c r="F10" s="10"/>
      <c r="G10" s="10" t="s">
        <v>235</v>
      </c>
      <c r="H10" s="7" t="s">
        <v>12</v>
      </c>
      <c r="I10" s="7">
        <v>2</v>
      </c>
      <c r="J10" s="7"/>
      <c r="K10" s="10"/>
      <c r="L10" s="10"/>
    </row>
    <row r="11" spans="2:12" ht="11.25">
      <c r="B11" s="7">
        <v>5</v>
      </c>
      <c r="C11" s="7"/>
      <c r="D11" s="10"/>
      <c r="E11" s="10" t="s">
        <v>244</v>
      </c>
      <c r="F11" s="10"/>
      <c r="G11" s="10" t="s">
        <v>251</v>
      </c>
      <c r="H11" s="7" t="s">
        <v>12</v>
      </c>
      <c r="I11" s="7">
        <v>2</v>
      </c>
      <c r="J11" s="7"/>
      <c r="K11" s="10"/>
      <c r="L11" s="10"/>
    </row>
    <row r="12" spans="2:12" ht="11.25">
      <c r="B12" s="7">
        <v>6</v>
      </c>
      <c r="C12" s="52">
        <v>42025</v>
      </c>
      <c r="D12" s="10" t="s">
        <v>229</v>
      </c>
      <c r="E12" s="10" t="s">
        <v>244</v>
      </c>
      <c r="F12" s="10" t="s">
        <v>252</v>
      </c>
      <c r="G12" s="10" t="s">
        <v>234</v>
      </c>
      <c r="H12" s="7" t="s">
        <v>12</v>
      </c>
      <c r="I12" s="7">
        <v>1</v>
      </c>
      <c r="J12" s="7"/>
      <c r="K12" s="10"/>
      <c r="L12" s="10"/>
    </row>
    <row r="13" spans="2:12" ht="11.25">
      <c r="B13" s="7">
        <v>7</v>
      </c>
      <c r="C13" s="7"/>
      <c r="D13" s="10"/>
      <c r="E13" s="10" t="s">
        <v>244</v>
      </c>
      <c r="F13" s="10"/>
      <c r="G13" s="10" t="s">
        <v>235</v>
      </c>
      <c r="H13" s="7" t="s">
        <v>12</v>
      </c>
      <c r="I13" s="7">
        <v>1</v>
      </c>
      <c r="J13" s="7">
        <v>180</v>
      </c>
      <c r="K13" s="10"/>
      <c r="L13" s="10"/>
    </row>
    <row r="14" spans="2:12" ht="11.25">
      <c r="B14" s="7">
        <v>8</v>
      </c>
      <c r="C14" s="52">
        <v>42027</v>
      </c>
      <c r="D14" s="10" t="s">
        <v>14</v>
      </c>
      <c r="E14" s="10" t="s">
        <v>244</v>
      </c>
      <c r="F14" s="10" t="s">
        <v>253</v>
      </c>
      <c r="G14" s="10" t="s">
        <v>254</v>
      </c>
      <c r="H14" s="7" t="s">
        <v>12</v>
      </c>
      <c r="I14" s="7">
        <v>2</v>
      </c>
      <c r="J14" s="7"/>
      <c r="K14" s="10" t="s">
        <v>171</v>
      </c>
      <c r="L14" s="10"/>
    </row>
    <row r="15" spans="2:12" ht="11.25">
      <c r="B15" s="7">
        <v>9</v>
      </c>
      <c r="C15" s="7"/>
      <c r="D15" s="10"/>
      <c r="E15" s="10" t="s">
        <v>244</v>
      </c>
      <c r="F15" s="10"/>
      <c r="G15" s="10"/>
      <c r="H15" s="7" t="s">
        <v>12</v>
      </c>
      <c r="I15" s="7">
        <v>1</v>
      </c>
      <c r="J15" s="7"/>
      <c r="K15" s="10" t="s">
        <v>240</v>
      </c>
      <c r="L15" s="10"/>
    </row>
    <row r="16" spans="2:12" ht="11.25">
      <c r="B16" s="7">
        <v>10</v>
      </c>
      <c r="C16" s="7"/>
      <c r="D16" s="10"/>
      <c r="E16" s="10" t="s">
        <v>244</v>
      </c>
      <c r="F16" s="10"/>
      <c r="G16" s="10"/>
      <c r="H16" s="7" t="s">
        <v>12</v>
      </c>
      <c r="I16" s="7">
        <v>1</v>
      </c>
      <c r="J16" s="7"/>
      <c r="K16" s="10" t="s">
        <v>195</v>
      </c>
      <c r="L16" s="10"/>
    </row>
    <row r="17" spans="2:12" ht="11.25">
      <c r="B17" s="7">
        <v>11</v>
      </c>
      <c r="C17" s="7"/>
      <c r="D17" s="10"/>
      <c r="E17" s="10" t="s">
        <v>244</v>
      </c>
      <c r="F17" s="10"/>
      <c r="G17" s="10"/>
      <c r="H17" s="7" t="s">
        <v>169</v>
      </c>
      <c r="I17" s="7">
        <v>1</v>
      </c>
      <c r="J17" s="7"/>
      <c r="K17" s="10" t="s">
        <v>170</v>
      </c>
      <c r="L17" s="10"/>
    </row>
    <row r="18" spans="2:12" ht="11.25">
      <c r="B18" s="7">
        <v>12</v>
      </c>
      <c r="C18" s="52">
        <v>42027</v>
      </c>
      <c r="D18" s="10" t="s">
        <v>14</v>
      </c>
      <c r="E18" s="10" t="s">
        <v>244</v>
      </c>
      <c r="F18" s="10" t="s">
        <v>255</v>
      </c>
      <c r="G18" s="10" t="s">
        <v>256</v>
      </c>
      <c r="H18" s="7" t="s">
        <v>12</v>
      </c>
      <c r="I18" s="7">
        <v>4</v>
      </c>
      <c r="J18" s="7"/>
      <c r="K18" s="10" t="s">
        <v>257</v>
      </c>
      <c r="L18" s="10"/>
    </row>
    <row r="19" spans="2:12" ht="11.25">
      <c r="B19" s="7">
        <v>13</v>
      </c>
      <c r="C19" s="7"/>
      <c r="D19" s="10"/>
      <c r="E19" s="10" t="s">
        <v>244</v>
      </c>
      <c r="F19" s="10"/>
      <c r="G19" s="10"/>
      <c r="H19" s="7" t="s">
        <v>12</v>
      </c>
      <c r="I19" s="7">
        <v>8</v>
      </c>
      <c r="J19" s="7"/>
      <c r="K19" s="10" t="s">
        <v>195</v>
      </c>
      <c r="L19" s="10"/>
    </row>
    <row r="20" spans="2:12" ht="11.25">
      <c r="B20" s="7">
        <v>14</v>
      </c>
      <c r="C20" s="52">
        <v>42034</v>
      </c>
      <c r="D20" s="10" t="s">
        <v>14</v>
      </c>
      <c r="E20" s="10" t="s">
        <v>258</v>
      </c>
      <c r="F20" s="10" t="s">
        <v>259</v>
      </c>
      <c r="G20" s="10" t="s">
        <v>260</v>
      </c>
      <c r="H20" s="7"/>
      <c r="I20" s="7"/>
      <c r="J20" s="7">
        <v>2000</v>
      </c>
      <c r="K20" s="10"/>
      <c r="L20" s="10"/>
    </row>
    <row r="21" spans="2:12" ht="11.25">
      <c r="B21" s="7">
        <v>15</v>
      </c>
      <c r="C21" s="7"/>
      <c r="D21" s="10"/>
      <c r="E21" s="10" t="s">
        <v>258</v>
      </c>
      <c r="F21" s="10"/>
      <c r="G21" s="10"/>
      <c r="H21" s="7" t="s">
        <v>169</v>
      </c>
      <c r="I21" s="7">
        <v>3</v>
      </c>
      <c r="J21" s="7"/>
      <c r="K21" s="10" t="s">
        <v>261</v>
      </c>
      <c r="L21" s="10"/>
    </row>
    <row r="22" spans="2:12" ht="11.25">
      <c r="B22" s="7">
        <v>16</v>
      </c>
      <c r="C22" s="7"/>
      <c r="D22" s="10"/>
      <c r="E22" s="10" t="s">
        <v>258</v>
      </c>
      <c r="F22" s="10"/>
      <c r="G22" s="10"/>
      <c r="H22" s="7" t="s">
        <v>262</v>
      </c>
      <c r="I22" s="7">
        <v>300</v>
      </c>
      <c r="J22" s="7"/>
      <c r="K22" s="10" t="s">
        <v>263</v>
      </c>
      <c r="L22" s="10"/>
    </row>
    <row r="23" spans="2:12" ht="11.25">
      <c r="B23" s="7">
        <v>17</v>
      </c>
      <c r="C23" s="7"/>
      <c r="D23" s="10"/>
      <c r="E23" s="10" t="s">
        <v>258</v>
      </c>
      <c r="F23" s="10"/>
      <c r="G23" s="10"/>
      <c r="H23" s="7" t="s">
        <v>12</v>
      </c>
      <c r="I23" s="7">
        <v>1</v>
      </c>
      <c r="J23" s="7"/>
      <c r="K23" s="10" t="s">
        <v>264</v>
      </c>
      <c r="L23" s="10"/>
    </row>
    <row r="24" spans="2:12" ht="11.25">
      <c r="B24" s="7">
        <v>18</v>
      </c>
      <c r="C24" s="52">
        <v>42040</v>
      </c>
      <c r="D24" s="10" t="s">
        <v>229</v>
      </c>
      <c r="E24" s="10" t="s">
        <v>244</v>
      </c>
      <c r="F24" s="10" t="s">
        <v>265</v>
      </c>
      <c r="G24" s="10" t="s">
        <v>234</v>
      </c>
      <c r="H24" s="7" t="s">
        <v>12</v>
      </c>
      <c r="I24" s="7">
        <v>1</v>
      </c>
      <c r="J24" s="7"/>
      <c r="K24" s="10"/>
      <c r="L24" s="10"/>
    </row>
    <row r="25" spans="2:12" ht="11.25">
      <c r="B25" s="7">
        <v>19</v>
      </c>
      <c r="C25" s="7"/>
      <c r="D25" s="10"/>
      <c r="E25" s="10" t="s">
        <v>244</v>
      </c>
      <c r="F25" s="10"/>
      <c r="G25" s="10" t="s">
        <v>235</v>
      </c>
      <c r="H25" s="7" t="s">
        <v>12</v>
      </c>
      <c r="I25" s="7">
        <v>1</v>
      </c>
      <c r="J25" s="7">
        <v>180</v>
      </c>
      <c r="K25" s="10"/>
      <c r="L25" s="10"/>
    </row>
    <row r="26" spans="2:12" ht="11.25">
      <c r="B26" s="7">
        <v>20</v>
      </c>
      <c r="C26" s="52">
        <v>42061</v>
      </c>
      <c r="D26" s="10" t="s">
        <v>14</v>
      </c>
      <c r="E26" s="10" t="s">
        <v>244</v>
      </c>
      <c r="F26" s="10" t="s">
        <v>266</v>
      </c>
      <c r="G26" s="10" t="s">
        <v>267</v>
      </c>
      <c r="H26" s="7"/>
      <c r="I26" s="7"/>
      <c r="J26" s="7"/>
      <c r="K26" s="10"/>
      <c r="L26" s="10"/>
    </row>
    <row r="27" spans="2:12" ht="11.25">
      <c r="B27" s="7">
        <v>21</v>
      </c>
      <c r="C27" s="52">
        <v>42062</v>
      </c>
      <c r="D27" s="10" t="s">
        <v>237</v>
      </c>
      <c r="E27" s="10" t="s">
        <v>244</v>
      </c>
      <c r="F27" s="10" t="s">
        <v>259</v>
      </c>
      <c r="G27" s="10" t="s">
        <v>268</v>
      </c>
      <c r="H27" s="7" t="s">
        <v>269</v>
      </c>
      <c r="I27" s="7">
        <v>2</v>
      </c>
      <c r="J27" s="7"/>
      <c r="K27" s="10"/>
      <c r="L27" s="10"/>
    </row>
    <row r="28" spans="2:12" ht="11.25">
      <c r="B28" s="7">
        <v>22</v>
      </c>
      <c r="C28" s="7"/>
      <c r="D28" s="10"/>
      <c r="E28" s="10" t="s">
        <v>244</v>
      </c>
      <c r="F28" s="10"/>
      <c r="G28" s="10" t="s">
        <v>235</v>
      </c>
      <c r="H28" s="7" t="s">
        <v>12</v>
      </c>
      <c r="I28" s="7">
        <v>1</v>
      </c>
      <c r="J28" s="7"/>
      <c r="K28" s="10"/>
      <c r="L28" s="10"/>
    </row>
    <row r="29" spans="2:12" ht="11.25">
      <c r="B29" s="7">
        <v>23</v>
      </c>
      <c r="C29" s="52">
        <v>42081</v>
      </c>
      <c r="D29" s="10" t="s">
        <v>14</v>
      </c>
      <c r="E29" s="10" t="s">
        <v>244</v>
      </c>
      <c r="F29" s="10" t="s">
        <v>270</v>
      </c>
      <c r="G29" s="10" t="s">
        <v>271</v>
      </c>
      <c r="H29" s="7"/>
      <c r="I29" s="7"/>
      <c r="J29" s="7"/>
      <c r="K29" s="10"/>
      <c r="L29" s="10"/>
    </row>
    <row r="30" spans="2:12" ht="11.25">
      <c r="B30" s="7">
        <v>24</v>
      </c>
      <c r="C30" s="52">
        <v>42102</v>
      </c>
      <c r="D30" s="10" t="s">
        <v>14</v>
      </c>
      <c r="E30" s="10" t="s">
        <v>244</v>
      </c>
      <c r="F30" s="10" t="s">
        <v>272</v>
      </c>
      <c r="G30" s="10" t="s">
        <v>273</v>
      </c>
      <c r="H30" s="7" t="s">
        <v>12</v>
      </c>
      <c r="I30" s="7">
        <v>2</v>
      </c>
      <c r="J30" s="7"/>
      <c r="K30" s="10" t="s">
        <v>171</v>
      </c>
      <c r="L30" s="10"/>
    </row>
    <row r="31" spans="2:12" ht="11.25">
      <c r="B31" s="7">
        <v>25</v>
      </c>
      <c r="C31" s="7"/>
      <c r="D31" s="10"/>
      <c r="E31" s="10" t="s">
        <v>244</v>
      </c>
      <c r="F31" s="10"/>
      <c r="G31" s="10"/>
      <c r="H31" s="7" t="s">
        <v>12</v>
      </c>
      <c r="I31" s="7">
        <v>2</v>
      </c>
      <c r="J31" s="7"/>
      <c r="K31" s="10" t="s">
        <v>240</v>
      </c>
      <c r="L31" s="10"/>
    </row>
    <row r="32" spans="2:12" ht="11.25">
      <c r="B32" s="7">
        <v>26</v>
      </c>
      <c r="C32" s="7"/>
      <c r="D32" s="10"/>
      <c r="E32" s="10" t="s">
        <v>244</v>
      </c>
      <c r="F32" s="10"/>
      <c r="G32" s="10"/>
      <c r="H32" s="7" t="s">
        <v>12</v>
      </c>
      <c r="I32" s="7">
        <v>4</v>
      </c>
      <c r="J32" s="7"/>
      <c r="K32" s="10" t="s">
        <v>274</v>
      </c>
      <c r="L32" s="10"/>
    </row>
    <row r="33" spans="2:12" ht="11.25">
      <c r="B33" s="7">
        <v>27</v>
      </c>
      <c r="C33" s="7"/>
      <c r="D33" s="10"/>
      <c r="E33" s="10" t="s">
        <v>244</v>
      </c>
      <c r="F33" s="10"/>
      <c r="G33" s="10"/>
      <c r="H33" s="7" t="s">
        <v>275</v>
      </c>
      <c r="I33" s="7">
        <v>50</v>
      </c>
      <c r="J33" s="7"/>
      <c r="K33" s="10" t="s">
        <v>170</v>
      </c>
      <c r="L33" s="10"/>
    </row>
    <row r="34" spans="2:12" ht="11.25">
      <c r="B34" s="7">
        <v>28</v>
      </c>
      <c r="C34" s="7"/>
      <c r="D34" s="10"/>
      <c r="E34" s="10" t="s">
        <v>244</v>
      </c>
      <c r="F34" s="10"/>
      <c r="G34" s="10"/>
      <c r="H34" s="7" t="s">
        <v>169</v>
      </c>
      <c r="I34" s="7">
        <v>4</v>
      </c>
      <c r="J34" s="7"/>
      <c r="K34" s="10" t="s">
        <v>170</v>
      </c>
      <c r="L34" s="10"/>
    </row>
    <row r="35" spans="2:12" ht="11.25">
      <c r="B35" s="7">
        <v>29</v>
      </c>
      <c r="C35" s="52">
        <v>42065</v>
      </c>
      <c r="D35" s="10" t="s">
        <v>239</v>
      </c>
      <c r="E35" s="10" t="s">
        <v>244</v>
      </c>
      <c r="F35" s="10" t="s">
        <v>272</v>
      </c>
      <c r="G35" s="10" t="s">
        <v>276</v>
      </c>
      <c r="H35" s="7"/>
      <c r="I35" s="7"/>
      <c r="J35" s="7"/>
      <c r="K35" s="10"/>
      <c r="L35" s="10"/>
    </row>
    <row r="36" spans="2:12" ht="11.25">
      <c r="B36" s="7">
        <v>30</v>
      </c>
      <c r="C36" s="52">
        <v>42104</v>
      </c>
      <c r="D36" s="10" t="s">
        <v>239</v>
      </c>
      <c r="E36" s="10" t="s">
        <v>244</v>
      </c>
      <c r="F36" s="10" t="s">
        <v>277</v>
      </c>
      <c r="G36" s="10" t="s">
        <v>278</v>
      </c>
      <c r="H36" s="7"/>
      <c r="I36" s="7"/>
      <c r="J36" s="7"/>
      <c r="K36" s="10"/>
      <c r="L36" s="10"/>
    </row>
    <row r="37" spans="2:12" ht="11.25">
      <c r="B37" s="7">
        <v>31</v>
      </c>
      <c r="C37" s="7"/>
      <c r="D37" s="10" t="s">
        <v>239</v>
      </c>
      <c r="E37" s="10" t="s">
        <v>244</v>
      </c>
      <c r="F37" s="10" t="s">
        <v>279</v>
      </c>
      <c r="G37" s="10" t="s">
        <v>280</v>
      </c>
      <c r="H37" s="7"/>
      <c r="I37" s="7"/>
      <c r="J37" s="7"/>
      <c r="K37" s="10"/>
      <c r="L37" s="10"/>
    </row>
    <row r="38" spans="2:12" ht="11.25">
      <c r="B38" s="7">
        <v>32</v>
      </c>
      <c r="C38" s="52">
        <v>42117</v>
      </c>
      <c r="D38" s="10" t="s">
        <v>14</v>
      </c>
      <c r="E38" s="10" t="s">
        <v>244</v>
      </c>
      <c r="F38" s="10"/>
      <c r="G38" s="10" t="s">
        <v>281</v>
      </c>
      <c r="H38" s="7"/>
      <c r="I38" s="7"/>
      <c r="J38" s="7"/>
      <c r="K38" s="10"/>
      <c r="L38" s="10"/>
    </row>
    <row r="39" spans="2:12" ht="11.25">
      <c r="B39" s="7">
        <v>33</v>
      </c>
      <c r="C39" s="52">
        <v>42104</v>
      </c>
      <c r="D39" s="10"/>
      <c r="E39" s="10" t="s">
        <v>244</v>
      </c>
      <c r="F39" s="10" t="s">
        <v>282</v>
      </c>
      <c r="G39" s="10" t="s">
        <v>283</v>
      </c>
      <c r="H39" s="7"/>
      <c r="I39" s="7"/>
      <c r="J39" s="7">
        <v>4000</v>
      </c>
      <c r="K39" s="10"/>
      <c r="L39" s="10"/>
    </row>
    <row r="40" spans="2:12" ht="11.25">
      <c r="B40" s="7">
        <v>34</v>
      </c>
      <c r="C40" s="52">
        <v>42139</v>
      </c>
      <c r="D40" s="10" t="s">
        <v>14</v>
      </c>
      <c r="E40" s="10" t="s">
        <v>244</v>
      </c>
      <c r="F40" s="10" t="s">
        <v>259</v>
      </c>
      <c r="G40" s="10" t="s">
        <v>284</v>
      </c>
      <c r="H40" s="7" t="s">
        <v>12</v>
      </c>
      <c r="I40" s="7">
        <v>1</v>
      </c>
      <c r="J40" s="7"/>
      <c r="K40" s="10" t="s">
        <v>171</v>
      </c>
      <c r="L40" s="10"/>
    </row>
    <row r="41" spans="2:12" ht="11.25">
      <c r="B41" s="7">
        <v>35</v>
      </c>
      <c r="C41" s="7"/>
      <c r="D41" s="10"/>
      <c r="E41" s="10" t="s">
        <v>244</v>
      </c>
      <c r="F41" s="10"/>
      <c r="G41" s="10"/>
      <c r="H41" s="7" t="s">
        <v>12</v>
      </c>
      <c r="I41" s="7">
        <v>1</v>
      </c>
      <c r="J41" s="7"/>
      <c r="K41" s="10" t="s">
        <v>195</v>
      </c>
      <c r="L41" s="10"/>
    </row>
    <row r="42" spans="2:12" ht="11.25">
      <c r="B42" s="7">
        <v>36</v>
      </c>
      <c r="C42" s="52">
        <v>42145</v>
      </c>
      <c r="D42" s="10" t="s">
        <v>239</v>
      </c>
      <c r="E42" s="10" t="s">
        <v>244</v>
      </c>
      <c r="F42" s="10" t="s">
        <v>285</v>
      </c>
      <c r="G42" s="10" t="s">
        <v>286</v>
      </c>
      <c r="H42" s="7"/>
      <c r="I42" s="7"/>
      <c r="J42" s="7"/>
      <c r="K42" s="10"/>
      <c r="L42" s="10"/>
    </row>
    <row r="43" spans="2:12" ht="11.25">
      <c r="B43" s="7">
        <v>37</v>
      </c>
      <c r="C43" s="52">
        <v>42146</v>
      </c>
      <c r="D43" s="10" t="s">
        <v>14</v>
      </c>
      <c r="E43" s="10" t="s">
        <v>244</v>
      </c>
      <c r="F43" s="10" t="s">
        <v>287</v>
      </c>
      <c r="G43" s="10" t="s">
        <v>288</v>
      </c>
      <c r="H43" s="7"/>
      <c r="I43" s="7"/>
      <c r="J43" s="7">
        <v>2000</v>
      </c>
      <c r="K43" s="10"/>
      <c r="L43" s="10"/>
    </row>
    <row r="44" spans="2:12" ht="11.25">
      <c r="B44" s="7">
        <v>38</v>
      </c>
      <c r="C44" s="52">
        <v>42149</v>
      </c>
      <c r="D44" s="10" t="s">
        <v>14</v>
      </c>
      <c r="E44" s="10" t="s">
        <v>244</v>
      </c>
      <c r="F44" s="10" t="s">
        <v>289</v>
      </c>
      <c r="G44" s="10" t="s">
        <v>290</v>
      </c>
      <c r="H44" s="7" t="s">
        <v>12</v>
      </c>
      <c r="I44" s="7">
        <v>2</v>
      </c>
      <c r="J44" s="7"/>
      <c r="K44" s="10" t="s">
        <v>291</v>
      </c>
      <c r="L44" s="10"/>
    </row>
    <row r="45" spans="2:12" ht="11.25">
      <c r="B45" s="7">
        <v>39</v>
      </c>
      <c r="C45" s="52">
        <v>42154</v>
      </c>
      <c r="D45" s="10" t="s">
        <v>14</v>
      </c>
      <c r="E45" s="10" t="s">
        <v>244</v>
      </c>
      <c r="F45" s="10" t="s">
        <v>292</v>
      </c>
      <c r="G45" s="10" t="s">
        <v>293</v>
      </c>
      <c r="H45" s="7" t="s">
        <v>12</v>
      </c>
      <c r="I45" s="7">
        <v>2</v>
      </c>
      <c r="J45" s="7"/>
      <c r="K45" s="10" t="s">
        <v>171</v>
      </c>
      <c r="L45" s="10"/>
    </row>
    <row r="46" spans="2:12" ht="11.25">
      <c r="B46" s="7">
        <v>40</v>
      </c>
      <c r="C46" s="7"/>
      <c r="D46" s="10"/>
      <c r="E46" s="10" t="s">
        <v>244</v>
      </c>
      <c r="F46" s="10"/>
      <c r="G46" s="10"/>
      <c r="H46" s="7" t="s">
        <v>12</v>
      </c>
      <c r="I46" s="7">
        <v>2</v>
      </c>
      <c r="J46" s="7"/>
      <c r="K46" s="10" t="s">
        <v>257</v>
      </c>
      <c r="L46" s="10"/>
    </row>
    <row r="47" spans="2:12" ht="11.25">
      <c r="B47" s="7">
        <v>41</v>
      </c>
      <c r="C47" s="52">
        <v>42160</v>
      </c>
      <c r="D47" s="10" t="s">
        <v>13</v>
      </c>
      <c r="E47" s="10" t="s">
        <v>244</v>
      </c>
      <c r="F47" s="10" t="s">
        <v>294</v>
      </c>
      <c r="G47" s="10" t="s">
        <v>295</v>
      </c>
      <c r="H47" s="7"/>
      <c r="I47" s="7"/>
      <c r="J47" s="7">
        <v>1000</v>
      </c>
      <c r="K47" s="10"/>
      <c r="L47" s="10"/>
    </row>
    <row r="48" spans="2:12" ht="11.25">
      <c r="B48" s="7">
        <v>42</v>
      </c>
      <c r="C48" s="52">
        <v>42170</v>
      </c>
      <c r="D48" s="10" t="s">
        <v>239</v>
      </c>
      <c r="E48" s="10" t="s">
        <v>244</v>
      </c>
      <c r="F48" s="10" t="s">
        <v>259</v>
      </c>
      <c r="G48" s="10" t="s">
        <v>296</v>
      </c>
      <c r="H48" s="7"/>
      <c r="I48" s="7"/>
      <c r="J48" s="7"/>
      <c r="K48" s="10"/>
      <c r="L48" s="10"/>
    </row>
    <row r="49" spans="2:12" ht="11.25">
      <c r="B49" s="7">
        <v>43</v>
      </c>
      <c r="C49" s="52">
        <v>42171</v>
      </c>
      <c r="D49" s="10" t="s">
        <v>239</v>
      </c>
      <c r="E49" s="10" t="s">
        <v>244</v>
      </c>
      <c r="F49" s="10" t="s">
        <v>297</v>
      </c>
      <c r="G49" s="10" t="s">
        <v>298</v>
      </c>
      <c r="H49" s="7"/>
      <c r="I49" s="7"/>
      <c r="J49" s="7"/>
      <c r="K49" s="10"/>
      <c r="L49" s="10"/>
    </row>
    <row r="50" spans="2:12" ht="11.25">
      <c r="B50" s="7">
        <v>44</v>
      </c>
      <c r="C50" s="7"/>
      <c r="D50" s="10" t="s">
        <v>239</v>
      </c>
      <c r="E50" s="10" t="s">
        <v>244</v>
      </c>
      <c r="F50" s="10" t="s">
        <v>299</v>
      </c>
      <c r="G50" s="10" t="s">
        <v>300</v>
      </c>
      <c r="H50" s="7"/>
      <c r="I50" s="7"/>
      <c r="J50" s="7"/>
      <c r="K50" s="10"/>
      <c r="L50" s="10"/>
    </row>
    <row r="51" spans="2:12" ht="11.25">
      <c r="B51" s="7">
        <v>45</v>
      </c>
      <c r="C51" s="52">
        <v>42182</v>
      </c>
      <c r="D51" s="10" t="s">
        <v>14</v>
      </c>
      <c r="E51" s="10" t="s">
        <v>244</v>
      </c>
      <c r="F51" s="10" t="s">
        <v>301</v>
      </c>
      <c r="G51" s="10" t="s">
        <v>302</v>
      </c>
      <c r="H51" s="7" t="s">
        <v>12</v>
      </c>
      <c r="I51" s="7">
        <v>2</v>
      </c>
      <c r="J51" s="7"/>
      <c r="K51" s="10" t="s">
        <v>257</v>
      </c>
      <c r="L51" s="10"/>
    </row>
    <row r="52" spans="2:12" ht="11.25">
      <c r="B52" s="7">
        <v>46</v>
      </c>
      <c r="C52" s="7"/>
      <c r="D52" s="10"/>
      <c r="E52" s="10" t="s">
        <v>244</v>
      </c>
      <c r="F52" s="10"/>
      <c r="G52" s="10"/>
      <c r="H52" s="7" t="s">
        <v>12</v>
      </c>
      <c r="I52" s="7">
        <v>1</v>
      </c>
      <c r="J52" s="7"/>
      <c r="K52" s="10" t="s">
        <v>171</v>
      </c>
      <c r="L52" s="10"/>
    </row>
    <row r="53" spans="2:12" ht="11.25">
      <c r="B53" s="7">
        <v>47</v>
      </c>
      <c r="C53" s="7"/>
      <c r="D53" s="10"/>
      <c r="E53" s="10" t="s">
        <v>244</v>
      </c>
      <c r="F53" s="10"/>
      <c r="G53" s="10"/>
      <c r="H53" s="7" t="s">
        <v>275</v>
      </c>
      <c r="I53" s="7">
        <v>50</v>
      </c>
      <c r="J53" s="7"/>
      <c r="K53" s="10" t="s">
        <v>170</v>
      </c>
      <c r="L53" s="10"/>
    </row>
    <row r="54" spans="2:12" ht="11.25">
      <c r="B54" s="7">
        <v>48</v>
      </c>
      <c r="C54" s="52">
        <v>42186</v>
      </c>
      <c r="D54" s="10" t="s">
        <v>14</v>
      </c>
      <c r="E54" s="10" t="s">
        <v>244</v>
      </c>
      <c r="F54" s="10" t="s">
        <v>303</v>
      </c>
      <c r="G54" s="10" t="s">
        <v>304</v>
      </c>
      <c r="H54" s="7"/>
      <c r="I54" s="7"/>
      <c r="J54" s="7"/>
      <c r="K54" s="10"/>
      <c r="L54" s="10"/>
    </row>
    <row r="55" spans="2:12" ht="11.25">
      <c r="B55" s="7">
        <v>49</v>
      </c>
      <c r="C55" s="52">
        <v>42192</v>
      </c>
      <c r="D55" s="10" t="s">
        <v>14</v>
      </c>
      <c r="E55" s="10" t="s">
        <v>244</v>
      </c>
      <c r="F55" s="10" t="s">
        <v>305</v>
      </c>
      <c r="G55" s="10" t="s">
        <v>306</v>
      </c>
      <c r="H55" s="7"/>
      <c r="I55" s="7"/>
      <c r="J55" s="7"/>
      <c r="K55" s="10"/>
      <c r="L55" s="10"/>
    </row>
    <row r="56" spans="2:12" ht="11.25">
      <c r="B56" s="7">
        <v>50</v>
      </c>
      <c r="C56" s="7"/>
      <c r="D56" s="10"/>
      <c r="E56" s="10" t="s">
        <v>244</v>
      </c>
      <c r="F56" s="10" t="s">
        <v>307</v>
      </c>
      <c r="G56" s="10" t="s">
        <v>308</v>
      </c>
      <c r="H56" s="7"/>
      <c r="I56" s="7"/>
      <c r="J56" s="7"/>
      <c r="K56" s="10"/>
      <c r="L56" s="10"/>
    </row>
    <row r="57" spans="2:12" ht="11.25">
      <c r="B57" s="7">
        <v>51</v>
      </c>
      <c r="C57" s="7"/>
      <c r="D57" s="10"/>
      <c r="E57" s="10" t="s">
        <v>244</v>
      </c>
      <c r="F57" s="10"/>
      <c r="G57" s="10" t="s">
        <v>309</v>
      </c>
      <c r="H57" s="7"/>
      <c r="I57" s="7"/>
      <c r="J57" s="7"/>
      <c r="K57" s="10"/>
      <c r="L57" s="10"/>
    </row>
    <row r="58" spans="2:12" ht="11.25">
      <c r="B58" s="7">
        <v>52</v>
      </c>
      <c r="C58" s="52">
        <v>42193</v>
      </c>
      <c r="D58" s="10" t="s">
        <v>310</v>
      </c>
      <c r="E58" s="10" t="s">
        <v>244</v>
      </c>
      <c r="F58" s="10" t="s">
        <v>311</v>
      </c>
      <c r="G58" s="10" t="s">
        <v>312</v>
      </c>
      <c r="H58" s="7"/>
      <c r="I58" s="7"/>
      <c r="J58" s="7">
        <v>15000</v>
      </c>
      <c r="K58" s="10"/>
      <c r="L58" s="10"/>
    </row>
    <row r="59" spans="2:12" ht="11.25">
      <c r="B59" s="7">
        <v>53</v>
      </c>
      <c r="C59" s="52">
        <v>42198</v>
      </c>
      <c r="D59" s="10" t="s">
        <v>313</v>
      </c>
      <c r="E59" s="10" t="s">
        <v>244</v>
      </c>
      <c r="F59" s="10" t="s">
        <v>238</v>
      </c>
      <c r="G59" s="10" t="s">
        <v>314</v>
      </c>
      <c r="H59" s="7"/>
      <c r="I59" s="7"/>
      <c r="J59" s="7">
        <v>4000</v>
      </c>
      <c r="K59" s="10"/>
      <c r="L59" s="10"/>
    </row>
    <row r="60" spans="2:12" ht="11.25">
      <c r="B60" s="7">
        <v>54</v>
      </c>
      <c r="C60" s="52">
        <v>42200</v>
      </c>
      <c r="D60" s="10" t="s">
        <v>13</v>
      </c>
      <c r="E60" s="10" t="s">
        <v>244</v>
      </c>
      <c r="F60" s="10" t="s">
        <v>287</v>
      </c>
      <c r="G60" s="10" t="s">
        <v>315</v>
      </c>
      <c r="H60" s="7" t="s">
        <v>12</v>
      </c>
      <c r="I60" s="7">
        <v>2</v>
      </c>
      <c r="J60" s="7"/>
      <c r="K60" s="10" t="s">
        <v>316</v>
      </c>
      <c r="L60" s="10"/>
    </row>
    <row r="61" spans="2:12" ht="11.25">
      <c r="B61" s="7">
        <v>55</v>
      </c>
      <c r="C61" s="7"/>
      <c r="D61" s="10"/>
      <c r="E61" s="10" t="s">
        <v>244</v>
      </c>
      <c r="F61" s="10"/>
      <c r="G61" s="10"/>
      <c r="H61" s="7" t="s">
        <v>12</v>
      </c>
      <c r="I61" s="7">
        <v>1</v>
      </c>
      <c r="J61" s="7"/>
      <c r="K61" s="10" t="s">
        <v>171</v>
      </c>
      <c r="L61" s="10"/>
    </row>
    <row r="62" spans="2:12" ht="11.25">
      <c r="B62" s="7">
        <v>56</v>
      </c>
      <c r="C62" s="7"/>
      <c r="D62" s="10"/>
      <c r="E62" s="10" t="s">
        <v>244</v>
      </c>
      <c r="F62" s="10"/>
      <c r="G62" s="10"/>
      <c r="H62" s="7" t="s">
        <v>12</v>
      </c>
      <c r="I62" s="7">
        <v>1</v>
      </c>
      <c r="J62" s="7"/>
      <c r="K62" s="10" t="s">
        <v>194</v>
      </c>
      <c r="L62" s="10"/>
    </row>
    <row r="63" spans="2:12" ht="11.25">
      <c r="B63" s="7">
        <v>57</v>
      </c>
      <c r="C63" s="7"/>
      <c r="D63" s="10"/>
      <c r="E63" s="10" t="s">
        <v>244</v>
      </c>
      <c r="F63" s="10"/>
      <c r="G63" s="10"/>
      <c r="H63" s="7" t="s">
        <v>12</v>
      </c>
      <c r="I63" s="7">
        <v>3</v>
      </c>
      <c r="J63" s="7"/>
      <c r="K63" s="10" t="s">
        <v>317</v>
      </c>
      <c r="L63" s="10"/>
    </row>
    <row r="64" spans="2:12" ht="11.25">
      <c r="B64" s="7">
        <v>58</v>
      </c>
      <c r="C64" s="7"/>
      <c r="D64" s="10"/>
      <c r="E64" s="10" t="s">
        <v>244</v>
      </c>
      <c r="F64" s="10"/>
      <c r="G64" s="10"/>
      <c r="H64" s="7" t="s">
        <v>12</v>
      </c>
      <c r="I64" s="7">
        <v>2</v>
      </c>
      <c r="J64" s="7"/>
      <c r="K64" s="10" t="s">
        <v>318</v>
      </c>
      <c r="L64" s="10"/>
    </row>
    <row r="65" spans="2:12" ht="11.25">
      <c r="B65" s="7">
        <v>59</v>
      </c>
      <c r="C65" s="7"/>
      <c r="D65" s="10"/>
      <c r="E65" s="10" t="s">
        <v>244</v>
      </c>
      <c r="F65" s="10"/>
      <c r="G65" s="10"/>
      <c r="H65" s="7" t="s">
        <v>12</v>
      </c>
      <c r="I65" s="7">
        <v>2</v>
      </c>
      <c r="J65" s="7"/>
      <c r="K65" s="10" t="s">
        <v>319</v>
      </c>
      <c r="L65" s="10"/>
    </row>
    <row r="66" spans="2:12" ht="11.25">
      <c r="B66" s="7">
        <v>60</v>
      </c>
      <c r="C66" s="7"/>
      <c r="D66" s="10"/>
      <c r="E66" s="10" t="s">
        <v>244</v>
      </c>
      <c r="F66" s="10"/>
      <c r="G66" s="10"/>
      <c r="H66" s="7" t="s">
        <v>169</v>
      </c>
      <c r="I66" s="7">
        <v>20</v>
      </c>
      <c r="J66" s="7"/>
      <c r="K66" s="10" t="s">
        <v>320</v>
      </c>
      <c r="L66" s="10"/>
    </row>
    <row r="67" spans="2:12" ht="11.25">
      <c r="B67" s="7">
        <v>61</v>
      </c>
      <c r="C67" s="52">
        <v>42221</v>
      </c>
      <c r="D67" s="10" t="s">
        <v>196</v>
      </c>
      <c r="E67" s="10" t="s">
        <v>321</v>
      </c>
      <c r="F67" s="10" t="s">
        <v>322</v>
      </c>
      <c r="G67" s="10" t="s">
        <v>300</v>
      </c>
      <c r="H67" s="7"/>
      <c r="I67" s="7"/>
      <c r="J67" s="7"/>
      <c r="K67" s="10"/>
      <c r="L67" s="10"/>
    </row>
    <row r="68" spans="2:12" ht="11.25">
      <c r="B68" s="7">
        <v>62</v>
      </c>
      <c r="C68" s="7"/>
      <c r="D68" s="10"/>
      <c r="E68" s="10" t="s">
        <v>321</v>
      </c>
      <c r="F68" s="10" t="s">
        <v>323</v>
      </c>
      <c r="G68" s="10" t="s">
        <v>324</v>
      </c>
      <c r="H68" s="7"/>
      <c r="I68" s="7"/>
      <c r="J68" s="7"/>
      <c r="K68" s="10"/>
      <c r="L68" s="10"/>
    </row>
    <row r="69" spans="2:12" ht="11.25">
      <c r="B69" s="7">
        <v>63</v>
      </c>
      <c r="C69" s="7"/>
      <c r="D69" s="10"/>
      <c r="E69" s="10" t="s">
        <v>321</v>
      </c>
      <c r="F69" s="10" t="s">
        <v>325</v>
      </c>
      <c r="G69" s="10" t="s">
        <v>326</v>
      </c>
      <c r="H69" s="7"/>
      <c r="I69" s="7"/>
      <c r="J69" s="7"/>
      <c r="K69" s="10"/>
      <c r="L69" s="10"/>
    </row>
    <row r="70" spans="2:12" ht="11.25">
      <c r="B70" s="7">
        <v>64</v>
      </c>
      <c r="C70" s="7"/>
      <c r="D70" s="10"/>
      <c r="E70" s="10" t="s">
        <v>321</v>
      </c>
      <c r="F70" s="10" t="s">
        <v>327</v>
      </c>
      <c r="G70" s="10" t="s">
        <v>324</v>
      </c>
      <c r="H70" s="7"/>
      <c r="I70" s="7"/>
      <c r="J70" s="7"/>
      <c r="K70" s="10"/>
      <c r="L70" s="10"/>
    </row>
    <row r="71" spans="2:12" ht="11.25">
      <c r="B71" s="7">
        <v>65</v>
      </c>
      <c r="C71" s="7"/>
      <c r="D71" s="10"/>
      <c r="E71" s="10" t="s">
        <v>321</v>
      </c>
      <c r="F71" s="10" t="s">
        <v>328</v>
      </c>
      <c r="G71" s="10" t="s">
        <v>300</v>
      </c>
      <c r="H71" s="7"/>
      <c r="I71" s="7"/>
      <c r="J71" s="7"/>
      <c r="K71" s="10"/>
      <c r="L71" s="10"/>
    </row>
    <row r="72" spans="2:12" ht="11.25">
      <c r="B72" s="7">
        <v>66</v>
      </c>
      <c r="C72" s="52">
        <v>42228</v>
      </c>
      <c r="D72" s="10" t="s">
        <v>196</v>
      </c>
      <c r="E72" s="10" t="s">
        <v>244</v>
      </c>
      <c r="F72" s="10" t="s">
        <v>287</v>
      </c>
      <c r="G72" s="10" t="s">
        <v>300</v>
      </c>
      <c r="H72" s="7"/>
      <c r="I72" s="7"/>
      <c r="J72" s="7"/>
      <c r="K72" s="10"/>
      <c r="L72" s="10"/>
    </row>
    <row r="73" spans="2:12" ht="11.25">
      <c r="B73" s="7">
        <v>67</v>
      </c>
      <c r="C73" s="7" t="s">
        <v>329</v>
      </c>
      <c r="D73" s="10"/>
      <c r="E73" s="10" t="s">
        <v>244</v>
      </c>
      <c r="F73" s="10" t="s">
        <v>330</v>
      </c>
      <c r="G73" s="10" t="s">
        <v>331</v>
      </c>
      <c r="H73" s="7"/>
      <c r="I73" s="7"/>
      <c r="J73" s="7"/>
      <c r="K73" s="10"/>
      <c r="L73" s="10"/>
    </row>
    <row r="74" spans="2:12" ht="11.25">
      <c r="B74" s="7">
        <v>68</v>
      </c>
      <c r="C74" s="52">
        <v>42230</v>
      </c>
      <c r="D74" s="10" t="s">
        <v>13</v>
      </c>
      <c r="E74" s="10" t="s">
        <v>244</v>
      </c>
      <c r="F74" s="10" t="s">
        <v>259</v>
      </c>
      <c r="G74" s="10" t="s">
        <v>236</v>
      </c>
      <c r="H74" s="7"/>
      <c r="I74" s="7"/>
      <c r="J74" s="7"/>
      <c r="K74" s="10"/>
      <c r="L74" s="10"/>
    </row>
    <row r="75" spans="2:12" ht="11.25">
      <c r="B75" s="7">
        <v>69</v>
      </c>
      <c r="C75" s="52">
        <v>42203</v>
      </c>
      <c r="D75" s="10" t="s">
        <v>13</v>
      </c>
      <c r="E75" s="10" t="s">
        <v>244</v>
      </c>
      <c r="F75" s="10"/>
      <c r="G75" s="10" t="s">
        <v>332</v>
      </c>
      <c r="H75" s="7" t="s">
        <v>333</v>
      </c>
      <c r="I75" s="7">
        <v>4</v>
      </c>
      <c r="J75" s="7">
        <v>1500</v>
      </c>
      <c r="K75" s="10" t="s">
        <v>334</v>
      </c>
      <c r="L75" s="10"/>
    </row>
    <row r="76" spans="2:12" ht="11.25">
      <c r="B76" s="7">
        <v>70</v>
      </c>
      <c r="C76" s="52">
        <v>42235</v>
      </c>
      <c r="D76" s="10" t="s">
        <v>13</v>
      </c>
      <c r="E76" s="10" t="s">
        <v>244</v>
      </c>
      <c r="F76" s="10" t="s">
        <v>335</v>
      </c>
      <c r="G76" s="10" t="s">
        <v>336</v>
      </c>
      <c r="H76" s="7"/>
      <c r="I76" s="7"/>
      <c r="J76" s="7"/>
      <c r="K76" s="10"/>
      <c r="L76" s="10"/>
    </row>
    <row r="77" spans="2:12" ht="11.25">
      <c r="B77" s="7">
        <v>71</v>
      </c>
      <c r="C77" s="52">
        <v>42247</v>
      </c>
      <c r="D77" s="10" t="s">
        <v>196</v>
      </c>
      <c r="E77" s="10" t="s">
        <v>244</v>
      </c>
      <c r="F77" s="10" t="s">
        <v>259</v>
      </c>
      <c r="G77" s="10" t="s">
        <v>337</v>
      </c>
      <c r="H77" s="7"/>
      <c r="I77" s="7"/>
      <c r="J77" s="7"/>
      <c r="K77" s="10"/>
      <c r="L77" s="10"/>
    </row>
    <row r="78" spans="2:12" ht="11.25">
      <c r="B78" s="7">
        <v>72</v>
      </c>
      <c r="C78" s="52">
        <v>42255</v>
      </c>
      <c r="D78" s="10"/>
      <c r="E78" s="10" t="s">
        <v>321</v>
      </c>
      <c r="F78" s="10" t="s">
        <v>338</v>
      </c>
      <c r="G78" s="10" t="s">
        <v>339</v>
      </c>
      <c r="H78" s="7"/>
      <c r="I78" s="7"/>
      <c r="J78" s="7"/>
      <c r="K78" s="10"/>
      <c r="L78" s="10"/>
    </row>
    <row r="79" spans="2:12" ht="11.25">
      <c r="B79" s="7">
        <v>73</v>
      </c>
      <c r="C79" s="7"/>
      <c r="D79" s="10"/>
      <c r="E79" s="10" t="s">
        <v>244</v>
      </c>
      <c r="F79" s="10" t="s">
        <v>330</v>
      </c>
      <c r="G79" s="10" t="s">
        <v>340</v>
      </c>
      <c r="H79" s="7"/>
      <c r="I79" s="7"/>
      <c r="J79" s="7"/>
      <c r="K79" s="10"/>
      <c r="L79" s="10"/>
    </row>
    <row r="80" spans="2:12" ht="11.25">
      <c r="B80" s="7">
        <v>74</v>
      </c>
      <c r="C80" s="7"/>
      <c r="D80" s="10"/>
      <c r="E80" s="10" t="s">
        <v>244</v>
      </c>
      <c r="F80" s="10" t="s">
        <v>341</v>
      </c>
      <c r="G80" s="10" t="s">
        <v>342</v>
      </c>
      <c r="H80" s="7"/>
      <c r="I80" s="7"/>
      <c r="J80" s="7"/>
      <c r="K80" s="10"/>
      <c r="L80" s="10"/>
    </row>
    <row r="81" spans="2:12" ht="11.25">
      <c r="B81" s="7">
        <v>75</v>
      </c>
      <c r="C81" s="52">
        <v>42257</v>
      </c>
      <c r="D81" s="10" t="s">
        <v>14</v>
      </c>
      <c r="E81" s="10" t="s">
        <v>244</v>
      </c>
      <c r="F81" s="10"/>
      <c r="G81" s="10" t="s">
        <v>343</v>
      </c>
      <c r="H81" s="7"/>
      <c r="I81" s="7"/>
      <c r="J81" s="7"/>
      <c r="K81" s="10"/>
      <c r="L81" s="10"/>
    </row>
    <row r="82" spans="2:12" ht="11.25">
      <c r="B82" s="7">
        <v>76</v>
      </c>
      <c r="C82" s="52">
        <v>42260</v>
      </c>
      <c r="D82" s="10" t="s">
        <v>14</v>
      </c>
      <c r="E82" s="10" t="s">
        <v>244</v>
      </c>
      <c r="F82" s="10"/>
      <c r="G82" s="10" t="s">
        <v>343</v>
      </c>
      <c r="H82" s="7"/>
      <c r="I82" s="7"/>
      <c r="J82" s="7"/>
      <c r="K82" s="10"/>
      <c r="L82" s="10"/>
    </row>
    <row r="83" spans="2:12" ht="11.25">
      <c r="B83" s="7">
        <v>77</v>
      </c>
      <c r="C83" s="52">
        <v>42260</v>
      </c>
      <c r="D83" s="10" t="s">
        <v>14</v>
      </c>
      <c r="E83" s="10" t="s">
        <v>244</v>
      </c>
      <c r="F83" s="10"/>
      <c r="G83" s="10" t="s">
        <v>343</v>
      </c>
      <c r="H83" s="7"/>
      <c r="I83" s="7"/>
      <c r="J83" s="7"/>
      <c r="K83" s="10"/>
      <c r="L83" s="10"/>
    </row>
    <row r="84" spans="2:12" ht="11.25">
      <c r="B84" s="7">
        <v>78</v>
      </c>
      <c r="C84" s="52">
        <v>42270</v>
      </c>
      <c r="D84" s="10" t="s">
        <v>14</v>
      </c>
      <c r="E84" s="10" t="s">
        <v>244</v>
      </c>
      <c r="F84" s="10"/>
      <c r="G84" s="10" t="s">
        <v>241</v>
      </c>
      <c r="H84" s="7"/>
      <c r="I84" s="7"/>
      <c r="J84" s="7"/>
      <c r="K84" s="10"/>
      <c r="L84" s="10"/>
    </row>
    <row r="85" spans="2:12" ht="11.25">
      <c r="B85" s="7">
        <v>79</v>
      </c>
      <c r="C85" s="52">
        <v>42271</v>
      </c>
      <c r="D85" s="10" t="s">
        <v>14</v>
      </c>
      <c r="E85" s="10" t="s">
        <v>244</v>
      </c>
      <c r="F85" s="10"/>
      <c r="G85" s="10" t="s">
        <v>241</v>
      </c>
      <c r="H85" s="7"/>
      <c r="I85" s="7"/>
      <c r="J85" s="7"/>
      <c r="K85" s="10"/>
      <c r="L85" s="10"/>
    </row>
    <row r="86" spans="2:12" ht="11.25">
      <c r="B86" s="7">
        <v>80</v>
      </c>
      <c r="C86" s="52">
        <v>42272</v>
      </c>
      <c r="D86" s="10" t="s">
        <v>14</v>
      </c>
      <c r="E86" s="10" t="s">
        <v>244</v>
      </c>
      <c r="F86" s="10" t="s">
        <v>289</v>
      </c>
      <c r="G86" s="10" t="s">
        <v>344</v>
      </c>
      <c r="H86" s="7" t="s">
        <v>12</v>
      </c>
      <c r="I86" s="7">
        <v>5</v>
      </c>
      <c r="J86" s="7"/>
      <c r="K86" s="10" t="s">
        <v>345</v>
      </c>
      <c r="L86" s="10"/>
    </row>
    <row r="87" spans="2:12" ht="11.25">
      <c r="B87" s="7">
        <v>81</v>
      </c>
      <c r="C87" s="7"/>
      <c r="D87" s="10"/>
      <c r="E87" s="10" t="s">
        <v>244</v>
      </c>
      <c r="F87" s="10"/>
      <c r="G87" s="10"/>
      <c r="H87" s="7" t="s">
        <v>12</v>
      </c>
      <c r="I87" s="7">
        <v>11</v>
      </c>
      <c r="J87" s="7"/>
      <c r="K87" s="10" t="s">
        <v>195</v>
      </c>
      <c r="L87" s="10"/>
    </row>
    <row r="88" spans="2:12" ht="11.25">
      <c r="B88" s="7">
        <v>82</v>
      </c>
      <c r="C88" s="7"/>
      <c r="D88" s="10"/>
      <c r="E88" s="10" t="s">
        <v>244</v>
      </c>
      <c r="F88" s="10"/>
      <c r="G88" s="10"/>
      <c r="H88" s="7" t="s">
        <v>12</v>
      </c>
      <c r="I88" s="7">
        <v>2</v>
      </c>
      <c r="J88" s="7"/>
      <c r="K88" s="10" t="s">
        <v>240</v>
      </c>
      <c r="L88" s="10"/>
    </row>
    <row r="89" spans="2:12" ht="11.25">
      <c r="B89" s="7">
        <v>83</v>
      </c>
      <c r="C89" s="7"/>
      <c r="D89" s="10"/>
      <c r="E89" s="10" t="s">
        <v>244</v>
      </c>
      <c r="F89" s="10"/>
      <c r="G89" s="10"/>
      <c r="H89" s="7" t="s">
        <v>12</v>
      </c>
      <c r="I89" s="7">
        <v>5</v>
      </c>
      <c r="J89" s="7"/>
      <c r="K89" s="10" t="s">
        <v>171</v>
      </c>
      <c r="L89" s="10"/>
    </row>
    <row r="90" spans="2:12" ht="11.25">
      <c r="B90" s="7">
        <v>84</v>
      </c>
      <c r="C90" s="7"/>
      <c r="D90" s="10"/>
      <c r="E90" s="10" t="s">
        <v>244</v>
      </c>
      <c r="F90" s="10"/>
      <c r="G90" s="10"/>
      <c r="H90" s="7" t="s">
        <v>169</v>
      </c>
      <c r="I90" s="7">
        <v>12</v>
      </c>
      <c r="J90" s="7"/>
      <c r="K90" s="10" t="s">
        <v>170</v>
      </c>
      <c r="L90" s="10"/>
    </row>
    <row r="91" spans="2:12" ht="11.25">
      <c r="B91" s="7">
        <v>85</v>
      </c>
      <c r="C91" s="52">
        <v>42278</v>
      </c>
      <c r="D91" s="10" t="s">
        <v>196</v>
      </c>
      <c r="E91" s="10" t="s">
        <v>244</v>
      </c>
      <c r="F91" s="10" t="s">
        <v>346</v>
      </c>
      <c r="G91" s="10" t="s">
        <v>300</v>
      </c>
      <c r="H91" s="7"/>
      <c r="I91" s="7"/>
      <c r="J91" s="7"/>
      <c r="K91" s="10"/>
      <c r="L91" s="10"/>
    </row>
    <row r="92" spans="2:12" ht="11.25">
      <c r="B92" s="7">
        <v>86</v>
      </c>
      <c r="C92" s="52">
        <v>42285</v>
      </c>
      <c r="D92" s="10" t="s">
        <v>14</v>
      </c>
      <c r="E92" s="10" t="s">
        <v>244</v>
      </c>
      <c r="F92" s="10" t="s">
        <v>347</v>
      </c>
      <c r="G92" s="10" t="s">
        <v>348</v>
      </c>
      <c r="H92" s="7" t="s">
        <v>12</v>
      </c>
      <c r="I92" s="7">
        <v>1</v>
      </c>
      <c r="J92" s="7"/>
      <c r="K92" s="10" t="s">
        <v>349</v>
      </c>
      <c r="L92" s="10"/>
    </row>
    <row r="93" spans="2:12" ht="11.25">
      <c r="B93" s="7">
        <v>87</v>
      </c>
      <c r="C93" s="52">
        <v>42286</v>
      </c>
      <c r="D93" s="10" t="s">
        <v>14</v>
      </c>
      <c r="E93" s="10" t="s">
        <v>244</v>
      </c>
      <c r="F93" s="10" t="s">
        <v>350</v>
      </c>
      <c r="G93" s="10" t="s">
        <v>351</v>
      </c>
      <c r="H93" s="7" t="s">
        <v>169</v>
      </c>
      <c r="I93" s="7">
        <v>1.5</v>
      </c>
      <c r="J93" s="7"/>
      <c r="K93" s="10" t="s">
        <v>170</v>
      </c>
      <c r="L93" s="10"/>
    </row>
    <row r="94" spans="2:12" ht="11.25">
      <c r="B94" s="7">
        <v>88</v>
      </c>
      <c r="C94" s="7"/>
      <c r="D94" s="10"/>
      <c r="E94" s="10" t="s">
        <v>244</v>
      </c>
      <c r="F94" s="10"/>
      <c r="G94" s="10"/>
      <c r="H94" s="7" t="s">
        <v>12</v>
      </c>
      <c r="I94" s="7">
        <v>6</v>
      </c>
      <c r="J94" s="7"/>
      <c r="K94" s="10" t="s">
        <v>195</v>
      </c>
      <c r="L94" s="10"/>
    </row>
    <row r="95" spans="2:12" ht="11.25">
      <c r="B95" s="7">
        <v>89</v>
      </c>
      <c r="C95" s="7"/>
      <c r="D95" s="10"/>
      <c r="E95" s="10" t="s">
        <v>244</v>
      </c>
      <c r="F95" s="10"/>
      <c r="G95" s="10"/>
      <c r="H95" s="7" t="s">
        <v>12</v>
      </c>
      <c r="I95" s="7">
        <v>1</v>
      </c>
      <c r="J95" s="7"/>
      <c r="K95" s="10" t="s">
        <v>194</v>
      </c>
      <c r="L95" s="10"/>
    </row>
    <row r="96" spans="2:12" ht="11.25">
      <c r="B96" s="7">
        <v>90</v>
      </c>
      <c r="C96" s="7"/>
      <c r="D96" s="10"/>
      <c r="E96" s="10" t="s">
        <v>244</v>
      </c>
      <c r="F96" s="10"/>
      <c r="G96" s="10"/>
      <c r="H96" s="7" t="s">
        <v>12</v>
      </c>
      <c r="I96" s="7">
        <v>2</v>
      </c>
      <c r="J96" s="7"/>
      <c r="K96" s="10" t="s">
        <v>352</v>
      </c>
      <c r="L96" s="10"/>
    </row>
    <row r="97" spans="2:12" ht="11.25">
      <c r="B97" s="7">
        <v>91</v>
      </c>
      <c r="C97" s="7"/>
      <c r="D97" s="10"/>
      <c r="E97" s="10" t="s">
        <v>244</v>
      </c>
      <c r="F97" s="10"/>
      <c r="G97" s="10"/>
      <c r="H97" s="7" t="s">
        <v>262</v>
      </c>
      <c r="I97" s="7">
        <v>50</v>
      </c>
      <c r="J97" s="7"/>
      <c r="K97" s="10" t="s">
        <v>353</v>
      </c>
      <c r="L97" s="10"/>
    </row>
    <row r="98" spans="2:12" ht="11.25">
      <c r="B98" s="7">
        <v>92</v>
      </c>
      <c r="C98" s="52">
        <v>42299</v>
      </c>
      <c r="D98" s="10" t="s">
        <v>13</v>
      </c>
      <c r="E98" s="10" t="s">
        <v>244</v>
      </c>
      <c r="F98" s="10" t="s">
        <v>354</v>
      </c>
      <c r="G98" s="10" t="s">
        <v>355</v>
      </c>
      <c r="H98" s="7"/>
      <c r="I98" s="7"/>
      <c r="J98" s="7"/>
      <c r="K98" s="10"/>
      <c r="L98" s="10"/>
    </row>
    <row r="99" spans="2:12" ht="11.25">
      <c r="B99" s="7">
        <v>93</v>
      </c>
      <c r="C99" s="52">
        <v>42313</v>
      </c>
      <c r="D99" s="10" t="s">
        <v>197</v>
      </c>
      <c r="E99" s="10" t="s">
        <v>244</v>
      </c>
      <c r="F99" s="10" t="s">
        <v>356</v>
      </c>
      <c r="G99" s="10" t="s">
        <v>357</v>
      </c>
      <c r="H99" s="7"/>
      <c r="I99" s="7"/>
      <c r="J99" s="7"/>
      <c r="K99" s="10"/>
      <c r="L99" s="10"/>
    </row>
    <row r="100" spans="2:12" ht="11.25">
      <c r="B100" s="7">
        <v>94</v>
      </c>
      <c r="C100" s="52">
        <v>42314</v>
      </c>
      <c r="D100" s="10" t="s">
        <v>197</v>
      </c>
      <c r="E100" s="10" t="s">
        <v>244</v>
      </c>
      <c r="F100" s="10" t="s">
        <v>358</v>
      </c>
      <c r="G100" s="10" t="s">
        <v>359</v>
      </c>
      <c r="H100" s="7"/>
      <c r="I100" s="7"/>
      <c r="J100" s="7"/>
      <c r="K100" s="10"/>
      <c r="L100" s="10"/>
    </row>
    <row r="101" spans="2:12" ht="11.25">
      <c r="B101" s="7">
        <v>95</v>
      </c>
      <c r="C101" s="52">
        <v>42328</v>
      </c>
      <c r="D101" s="10" t="s">
        <v>196</v>
      </c>
      <c r="E101" s="10" t="s">
        <v>244</v>
      </c>
      <c r="F101" s="10" t="s">
        <v>360</v>
      </c>
      <c r="G101" s="10" t="s">
        <v>361</v>
      </c>
      <c r="H101" s="7"/>
      <c r="I101" s="7"/>
      <c r="J101" s="7"/>
      <c r="K101" s="10"/>
      <c r="L101" s="10"/>
    </row>
    <row r="102" spans="2:12" ht="11.25">
      <c r="B102" s="7">
        <v>96</v>
      </c>
      <c r="C102" s="52">
        <v>42335</v>
      </c>
      <c r="D102" s="10" t="s">
        <v>13</v>
      </c>
      <c r="E102" s="10" t="s">
        <v>244</v>
      </c>
      <c r="F102" s="10" t="s">
        <v>362</v>
      </c>
      <c r="G102" s="10" t="s">
        <v>363</v>
      </c>
      <c r="H102" s="7" t="s">
        <v>169</v>
      </c>
      <c r="I102" s="7">
        <v>2</v>
      </c>
      <c r="J102" s="7"/>
      <c r="K102" s="10" t="s">
        <v>170</v>
      </c>
      <c r="L102" s="10"/>
    </row>
    <row r="103" spans="2:12" ht="11.25">
      <c r="B103" s="7">
        <v>97</v>
      </c>
      <c r="C103" s="7"/>
      <c r="D103" s="10"/>
      <c r="E103" s="10" t="s">
        <v>244</v>
      </c>
      <c r="F103" s="10"/>
      <c r="G103" s="10"/>
      <c r="H103" s="7" t="s">
        <v>12</v>
      </c>
      <c r="I103" s="7">
        <v>2</v>
      </c>
      <c r="J103" s="7"/>
      <c r="K103" s="10" t="s">
        <v>257</v>
      </c>
      <c r="L103" s="10"/>
    </row>
    <row r="104" spans="2:12" ht="11.25">
      <c r="B104" s="7">
        <v>98</v>
      </c>
      <c r="C104" s="7"/>
      <c r="D104" s="10"/>
      <c r="E104" s="10" t="s">
        <v>244</v>
      </c>
      <c r="F104" s="10"/>
      <c r="G104" s="10"/>
      <c r="H104" s="7" t="s">
        <v>12</v>
      </c>
      <c r="I104" s="7">
        <v>3</v>
      </c>
      <c r="J104" s="7"/>
      <c r="K104" s="10" t="s">
        <v>194</v>
      </c>
      <c r="L104" s="10"/>
    </row>
    <row r="105" spans="2:12" ht="11.25">
      <c r="B105" s="7">
        <v>99</v>
      </c>
      <c r="C105" s="7"/>
      <c r="D105" s="10"/>
      <c r="E105" s="10" t="s">
        <v>244</v>
      </c>
      <c r="F105" s="10"/>
      <c r="G105" s="10"/>
      <c r="H105" s="7" t="s">
        <v>12</v>
      </c>
      <c r="I105" s="7">
        <v>1</v>
      </c>
      <c r="J105" s="7"/>
      <c r="K105" s="10" t="s">
        <v>240</v>
      </c>
      <c r="L105" s="10"/>
    </row>
    <row r="106" spans="2:12" ht="11.25">
      <c r="B106" s="7">
        <v>100</v>
      </c>
      <c r="C106" s="7"/>
      <c r="D106" s="10"/>
      <c r="E106" s="10" t="s">
        <v>244</v>
      </c>
      <c r="F106" s="10"/>
      <c r="G106" s="10"/>
      <c r="H106" s="7" t="s">
        <v>12</v>
      </c>
      <c r="I106" s="7">
        <v>1</v>
      </c>
      <c r="J106" s="7"/>
      <c r="K106" s="10" t="s">
        <v>195</v>
      </c>
      <c r="L106" s="10"/>
    </row>
    <row r="107" spans="2:12" ht="11.25">
      <c r="B107" s="7">
        <v>101</v>
      </c>
      <c r="C107" s="7"/>
      <c r="D107" s="10"/>
      <c r="E107" s="10" t="s">
        <v>244</v>
      </c>
      <c r="F107" s="10"/>
      <c r="G107" s="10"/>
      <c r="H107" s="7" t="s">
        <v>262</v>
      </c>
      <c r="I107" s="7">
        <v>50</v>
      </c>
      <c r="J107" s="7"/>
      <c r="K107" s="10" t="s">
        <v>364</v>
      </c>
      <c r="L107" s="10"/>
    </row>
    <row r="108" spans="2:12" ht="11.25">
      <c r="B108" s="7">
        <v>102</v>
      </c>
      <c r="C108" s="7"/>
      <c r="D108" s="10"/>
      <c r="E108" s="10" t="s">
        <v>244</v>
      </c>
      <c r="F108" s="10"/>
      <c r="G108" s="10"/>
      <c r="H108" s="7" t="s">
        <v>12</v>
      </c>
      <c r="I108" s="7">
        <v>1</v>
      </c>
      <c r="J108" s="7"/>
      <c r="K108" s="10" t="s">
        <v>365</v>
      </c>
      <c r="L108" s="10"/>
    </row>
    <row r="109" spans="2:12" ht="11.25">
      <c r="B109" s="7">
        <v>103</v>
      </c>
      <c r="C109" s="52">
        <v>42338</v>
      </c>
      <c r="D109" s="10" t="s">
        <v>197</v>
      </c>
      <c r="E109" s="10" t="s">
        <v>244</v>
      </c>
      <c r="F109" s="10" t="s">
        <v>366</v>
      </c>
      <c r="G109" s="10" t="s">
        <v>367</v>
      </c>
      <c r="H109" s="7"/>
      <c r="I109" s="7"/>
      <c r="J109" s="7"/>
      <c r="K109" s="10"/>
      <c r="L109" s="10"/>
    </row>
    <row r="110" spans="2:12" ht="11.25">
      <c r="B110" s="7">
        <v>104</v>
      </c>
      <c r="C110" s="7"/>
      <c r="D110" s="10"/>
      <c r="E110" s="10" t="s">
        <v>244</v>
      </c>
      <c r="F110" s="10"/>
      <c r="G110" s="10" t="s">
        <v>368</v>
      </c>
      <c r="H110" s="7"/>
      <c r="I110" s="7"/>
      <c r="J110" s="7"/>
      <c r="K110" s="10"/>
      <c r="L110" s="10"/>
    </row>
    <row r="111" spans="2:12" ht="11.25">
      <c r="B111" s="7">
        <v>105</v>
      </c>
      <c r="C111" s="52">
        <v>42339</v>
      </c>
      <c r="D111" s="10" t="s">
        <v>197</v>
      </c>
      <c r="E111" s="10" t="s">
        <v>244</v>
      </c>
      <c r="F111" s="10" t="s">
        <v>369</v>
      </c>
      <c r="G111" s="10" t="s">
        <v>370</v>
      </c>
      <c r="H111" s="7"/>
      <c r="I111" s="7"/>
      <c r="J111" s="7"/>
      <c r="K111" s="10"/>
      <c r="L111" s="10"/>
    </row>
    <row r="112" spans="2:12" ht="11.25">
      <c r="B112" s="7">
        <v>106</v>
      </c>
      <c r="C112" s="52">
        <v>42347</v>
      </c>
      <c r="D112" s="10" t="s">
        <v>14</v>
      </c>
      <c r="E112" s="10" t="s">
        <v>244</v>
      </c>
      <c r="F112" s="10"/>
      <c r="G112" s="10" t="s">
        <v>241</v>
      </c>
      <c r="H112" s="7"/>
      <c r="I112" s="7"/>
      <c r="J112" s="7"/>
      <c r="K112" s="10"/>
      <c r="L112" s="10"/>
    </row>
    <row r="113" spans="2:12" ht="11.25">
      <c r="B113" s="7">
        <v>107</v>
      </c>
      <c r="C113" s="52">
        <v>42352</v>
      </c>
      <c r="D113" s="10" t="s">
        <v>14</v>
      </c>
      <c r="E113" s="10" t="s">
        <v>244</v>
      </c>
      <c r="F113" s="10" t="s">
        <v>371</v>
      </c>
      <c r="G113" s="10" t="s">
        <v>372</v>
      </c>
      <c r="H113" s="7" t="s">
        <v>12</v>
      </c>
      <c r="I113" s="7">
        <v>1</v>
      </c>
      <c r="J113" s="7"/>
      <c r="K113" s="10" t="s">
        <v>171</v>
      </c>
      <c r="L113" s="10"/>
    </row>
    <row r="114" spans="2:12" ht="11.25">
      <c r="B114" s="7">
        <v>108</v>
      </c>
      <c r="C114" s="7"/>
      <c r="D114" s="10"/>
      <c r="E114" s="10" t="s">
        <v>244</v>
      </c>
      <c r="F114" s="10"/>
      <c r="G114" s="10"/>
      <c r="H114" s="7" t="s">
        <v>169</v>
      </c>
      <c r="I114" s="7">
        <v>3</v>
      </c>
      <c r="J114" s="7"/>
      <c r="K114" s="10" t="s">
        <v>170</v>
      </c>
      <c r="L114" s="10"/>
    </row>
    <row r="115" spans="2:12" ht="11.25">
      <c r="B115" s="7">
        <v>109</v>
      </c>
      <c r="C115" s="7"/>
      <c r="D115" s="10"/>
      <c r="E115" s="10" t="s">
        <v>244</v>
      </c>
      <c r="F115" s="10"/>
      <c r="G115" s="10"/>
      <c r="H115" s="7" t="s">
        <v>12</v>
      </c>
      <c r="I115" s="7">
        <v>1</v>
      </c>
      <c r="J115" s="7"/>
      <c r="K115" s="10" t="s">
        <v>257</v>
      </c>
      <c r="L115" s="10"/>
    </row>
    <row r="116" spans="2:12" ht="11.25">
      <c r="B116" s="7">
        <v>110</v>
      </c>
      <c r="C116" s="7"/>
      <c r="D116" s="10"/>
      <c r="E116" s="10" t="s">
        <v>244</v>
      </c>
      <c r="F116" s="10"/>
      <c r="G116" s="10"/>
      <c r="H116" s="7" t="s">
        <v>12</v>
      </c>
      <c r="I116" s="7">
        <v>1</v>
      </c>
      <c r="J116" s="7"/>
      <c r="K116" s="10" t="s">
        <v>195</v>
      </c>
      <c r="L116" s="10"/>
    </row>
    <row r="117" spans="2:12" ht="11.25">
      <c r="B117" s="7">
        <v>111</v>
      </c>
      <c r="C117" s="7"/>
      <c r="D117" s="10"/>
      <c r="E117" s="10" t="s">
        <v>244</v>
      </c>
      <c r="F117" s="10"/>
      <c r="G117" s="10"/>
      <c r="H117" s="7" t="s">
        <v>12</v>
      </c>
      <c r="I117" s="7">
        <v>1</v>
      </c>
      <c r="J117" s="7"/>
      <c r="K117" s="10" t="s">
        <v>194</v>
      </c>
      <c r="L117" s="10"/>
    </row>
    <row r="118" spans="2:12" ht="11.25">
      <c r="B118" s="7">
        <v>112</v>
      </c>
      <c r="C118" s="7"/>
      <c r="D118" s="10"/>
      <c r="E118" s="10" t="s">
        <v>244</v>
      </c>
      <c r="F118" s="10"/>
      <c r="G118" s="10"/>
      <c r="H118" s="7" t="s">
        <v>12</v>
      </c>
      <c r="I118" s="7">
        <v>1</v>
      </c>
      <c r="J118" s="7"/>
      <c r="K118" s="10" t="s">
        <v>240</v>
      </c>
      <c r="L118" s="10"/>
    </row>
    <row r="119" spans="2:12" ht="11.25">
      <c r="B119" s="7">
        <v>113</v>
      </c>
      <c r="C119" s="52">
        <v>42359</v>
      </c>
      <c r="D119" s="10"/>
      <c r="E119" s="10" t="s">
        <v>244</v>
      </c>
      <c r="F119" s="10" t="s">
        <v>373</v>
      </c>
      <c r="G119" s="10" t="s">
        <v>308</v>
      </c>
      <c r="H119" s="7"/>
      <c r="I119" s="7"/>
      <c r="J119" s="7"/>
      <c r="K119" s="10"/>
      <c r="L119" s="10"/>
    </row>
    <row r="120" spans="2:12" ht="11.25">
      <c r="B120" s="7">
        <v>114</v>
      </c>
      <c r="C120" s="7"/>
      <c r="D120" s="10"/>
      <c r="E120" s="10" t="s">
        <v>244</v>
      </c>
      <c r="F120" s="10" t="s">
        <v>328</v>
      </c>
      <c r="G120" s="10" t="s">
        <v>300</v>
      </c>
      <c r="H120" s="7"/>
      <c r="I120" s="7"/>
      <c r="J120" s="7"/>
      <c r="K120" s="10"/>
      <c r="L120" s="10"/>
    </row>
    <row r="121" spans="2:12" ht="11.25">
      <c r="B121" s="7">
        <v>115</v>
      </c>
      <c r="C121" s="7"/>
      <c r="D121" s="10"/>
      <c r="E121" s="10" t="s">
        <v>244</v>
      </c>
      <c r="F121" s="10" t="s">
        <v>374</v>
      </c>
      <c r="G121" s="10" t="s">
        <v>375</v>
      </c>
      <c r="H121" s="7"/>
      <c r="I121" s="7"/>
      <c r="J121" s="7"/>
      <c r="K121" s="10"/>
      <c r="L121" s="10"/>
    </row>
    <row r="122" spans="2:12" ht="11.25">
      <c r="B122" s="7">
        <v>116</v>
      </c>
      <c r="C122" s="7"/>
      <c r="D122" s="10"/>
      <c r="E122" s="10" t="s">
        <v>244</v>
      </c>
      <c r="F122" s="10" t="s">
        <v>328</v>
      </c>
      <c r="G122" s="10" t="s">
        <v>376</v>
      </c>
      <c r="H122" s="7"/>
      <c r="I122" s="7"/>
      <c r="J122" s="7"/>
      <c r="K122" s="10"/>
      <c r="L122" s="10"/>
    </row>
    <row r="123" spans="2:12" ht="11.25">
      <c r="B123" s="7">
        <v>117</v>
      </c>
      <c r="C123" s="52">
        <v>42354</v>
      </c>
      <c r="D123" s="10" t="s">
        <v>197</v>
      </c>
      <c r="E123" s="10" t="s">
        <v>244</v>
      </c>
      <c r="F123" s="10" t="s">
        <v>369</v>
      </c>
      <c r="G123" s="10" t="s">
        <v>370</v>
      </c>
      <c r="H123" s="7"/>
      <c r="I123" s="7"/>
      <c r="J123" s="7"/>
      <c r="K123" s="10"/>
      <c r="L123" s="10"/>
    </row>
    <row r="124" spans="2:12" ht="11.25">
      <c r="B124" s="7">
        <v>118</v>
      </c>
      <c r="C124" s="52">
        <v>42361</v>
      </c>
      <c r="D124" s="10" t="s">
        <v>377</v>
      </c>
      <c r="E124" s="10" t="s">
        <v>244</v>
      </c>
      <c r="F124" s="10" t="s">
        <v>378</v>
      </c>
      <c r="G124" s="10" t="s">
        <v>379</v>
      </c>
      <c r="H124" s="7"/>
      <c r="I124" s="7"/>
      <c r="J124" s="7"/>
      <c r="K124" s="10"/>
      <c r="L124" s="10"/>
    </row>
  </sheetData>
  <autoFilter ref="B6:L37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2016-04-11T19:53:19Z</dcterms:modified>
  <cp:category/>
  <cp:version/>
  <cp:contentType/>
  <cp:contentStatus/>
</cp:coreProperties>
</file>