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535" activeTab="1"/>
  </bookViews>
  <sheets>
    <sheet name="прил 4" sheetId="1" r:id="rId1"/>
    <sheet name="прил 5" sheetId="2" r:id="rId2"/>
  </sheets>
  <externalReferences>
    <externalReference r:id="rId5"/>
  </externalReferences>
  <definedNames>
    <definedName name="_xlnm._FilterDatabase" localSheetId="0" hidden="1">'прил 4'!$A$17:$G$401</definedName>
    <definedName name="_xlnm._FilterDatabase" localSheetId="1" hidden="1">'прил 5'!$E$17:$E$304</definedName>
    <definedName name="_xlnm.Print_Area" localSheetId="0">'прил 4'!$A$8:$G$401</definedName>
    <definedName name="_xlnm.Print_Area" localSheetId="1">'прил 5'!$A$8:$F$304</definedName>
    <definedName name="_xlnm.Print_Titles" localSheetId="0">'прил 4'!$A:$B,'прил 4'!$15:$17</definedName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>'прил 5'!#REF!</definedName>
    <definedName name="wrn.выпдох." localSheetId="0" hidden="1">{#N/A,#N/A,FALSE,"Вып.доходы"}</definedName>
    <definedName name="wrn.выпдох." hidden="1">{#N/A,#N/A,FALSE,"Вып.доходы"}</definedName>
    <definedName name="Year">'прил 5'!$A$9</definedName>
    <definedName name="ААА" localSheetId="0" hidden="1">{#N/A,#N/A,FALSE,"Вып.доходы"}</definedName>
    <definedName name="ААА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глшгл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hidden="1">{#N/A,#N/A,FALSE,"Вып.доходы"}</definedName>
    <definedName name="нг" hidden="1">{#N/A,#N/A,FALSE,"Вып.доходы"}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hidden="1">{#N/A,#N/A,FALSE,"Вып.доходы"}</definedName>
    <definedName name="ш" hidden="1">{#N/A,#N/A,FALSE,"Вып.доходы"}</definedName>
    <definedName name="щз" hidden="1">{#N/A,#N/A,FALSE,"Вып.доходы"}</definedName>
    <definedName name="щню.п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<sst xmlns="http://schemas.openxmlformats.org/spreadsheetml/2006/main" count="2786" uniqueCount="386">
  <si>
    <t>№ п/п</t>
  </si>
  <si>
    <t xml:space="preserve">Наименование </t>
  </si>
  <si>
    <t>ГРС</t>
  </si>
  <si>
    <t>Раздел, под-раздел</t>
  </si>
  <si>
    <t>Целевая статья</t>
  </si>
  <si>
    <t>Собрание депутатов Елизовского городского поселения</t>
  </si>
  <si>
    <t>911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</si>
  <si>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</si>
  <si>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</si>
  <si>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</si>
  <si>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</si>
  <si>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</si>
  <si>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99 0 00 00000</t>
  </si>
  <si>
    <t>Глава муниципального образования</t>
  </si>
  <si>
    <t>99 0 00 10050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</si>
  <si>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</si>
  <si>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</si>
  <si>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</si>
  <si>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</si>
  <si>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/>
  </si>
  <si>
    <t xml:space="preserve">Непрограммные расходы. Обеспечение деятельности муниципальных органов власти (муниципальных органов), за исключением обособленных расходов, которым присваиваются уникальные коды </t>
  </si>
  <si>
    <t>99 0 00 10010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</si>
  <si>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</si>
  <si>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</si>
  <si>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</si>
  <si>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</si>
  <si>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Непрограммные расходы. Заместители председателя представительного органа муниципального образования</t>
  </si>
  <si>
    <t>99 0 00 10040</t>
  </si>
  <si>
    <t xml:space="preserve">Контрольно-счетная палата Елизовского городского поселения 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</si>
  <si>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</si>
  <si>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</si>
  <si>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</si>
  <si>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расходы. Руководитель Контрольно-счетной палаты муниципального образования и его заместители</t>
  </si>
  <si>
    <t>99 0 00 10060</t>
  </si>
  <si>
    <t>Администрация Елизовского городского поселения</t>
  </si>
  <si>
    <t>912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</si>
  <si>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</si>
  <si>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</si>
  <si>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расходы. Глава местной администрации</t>
  </si>
  <si>
    <t>99 0 00 10030</t>
  </si>
  <si>
    <t>Резервные фонды</t>
  </si>
  <si>
    <t>0111</t>
  </si>
  <si>
    <t>Непрограммные расходы. Резервный фонд местной администрации</t>
  </si>
  <si>
    <t>99 0 00 10080</t>
  </si>
  <si>
    <t>Другие общегосударственные вопросы</t>
  </si>
  <si>
    <t>0113</t>
  </si>
  <si>
    <t>Непрограммные расходы. Расходы на реализацию мероприятий, связанных с осуществлением наказов избирателей депутатам Собрания депутатов Елизовского городского поселения</t>
  </si>
  <si>
    <t>99 0 00 60040</t>
  </si>
  <si>
    <t>Социальная политика</t>
  </si>
  <si>
    <t>10</t>
  </si>
  <si>
    <t>Социальное обеспечение населения</t>
  </si>
  <si>
    <t>1003</t>
  </si>
  <si>
    <t>99 0 00 20010</t>
  </si>
  <si>
    <t>Социальное обеспечение и иные выплаты населению</t>
  </si>
  <si>
    <t>300</t>
  </si>
  <si>
    <t>Управление финансов и экономического развития администрации Елизовского городского поселения</t>
  </si>
  <si>
    <t>914</t>
  </si>
  <si>
    <t>03 0 00 00000</t>
  </si>
  <si>
    <t>03 0 01 09990</t>
  </si>
  <si>
    <t>Пенсионное обеспечение</t>
  </si>
  <si>
    <t>1001</t>
  </si>
  <si>
    <t>Непрограммные расходы. Доплаты к пенсиям муниципальных служащих</t>
  </si>
  <si>
    <t>99 0 00 20030</t>
  </si>
  <si>
    <t>Управление жилищно-коммунального хозяйства администрации Елизовского городского поселения</t>
  </si>
  <si>
    <t>915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</si>
  <si>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</si>
  <si>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</si>
  <si>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</si>
  <si>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</t>
  </si>
  <si>
    <t>Дорожное хозяйство (дорожные фонды)</t>
  </si>
  <si>
    <t>0409</t>
  </si>
  <si>
    <t>01 0 00 00000</t>
  </si>
  <si>
    <t>01 2 00 00000</t>
  </si>
  <si>
    <t>Жилищно-коммунальное хозяйство</t>
  </si>
  <si>
    <t>05</t>
  </si>
  <si>
    <t>Жилищное хозяйство</t>
  </si>
  <si>
    <t>0501</t>
  </si>
  <si>
    <t>12 0 00 00000</t>
  </si>
  <si>
    <t xml:space="preserve">Основное мероприятие "Выполнение работ по восстановительному ремонту жилых помещений, находящихся в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</si>
  <si>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12 0 01 09990</t>
  </si>
  <si>
    <t>Коммунальное хозяйство</t>
  </si>
  <si>
    <t>0502</t>
  </si>
  <si>
    <t>Непрограммные расходы.</t>
  </si>
  <si>
    <t>10 0 00 00000</t>
  </si>
  <si>
    <t>10 1 00 00000</t>
  </si>
  <si>
    <t xml:space="preserve">Основное мероприятие "Модернизация систем энерго-, теплоснабжения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</si>
  <si>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10 1 02 09990</t>
  </si>
  <si>
    <t>Благоустройство</t>
  </si>
  <si>
    <t>0503</t>
  </si>
  <si>
    <t>Подпрограмма "Современная городская среда в Елизовском городском поселении"</t>
  </si>
  <si>
    <t>01 1 00 00000</t>
  </si>
  <si>
    <t>Непрограммные расходы. Расходы на обеспечение деятельности (оказание услуг) МБУ "Благоустройство города Елизово", в том числе на предоставление субсидий</t>
  </si>
  <si>
    <t>99 0 00 70010</t>
  </si>
  <si>
    <t>99 0 00 60010</t>
  </si>
  <si>
    <t xml:space="preserve">Непрограммные расходы. Организация и содержание мест захоронения </t>
  </si>
  <si>
    <t>99 0 00 60020</t>
  </si>
  <si>
    <t>Непрограммные расходы. Перевозка бесхозного имущества на площадку спецхранения</t>
  </si>
  <si>
    <t>99 0 00 60030</t>
  </si>
  <si>
    <t>Непрограммные расходы. Плата за размещение объектов наружного освещения</t>
  </si>
  <si>
    <t>99 0 00 60060</t>
  </si>
  <si>
    <t>Другие вопросы в области жилищно-коммунального хозяйства</t>
  </si>
  <si>
    <t>0505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</si>
  <si>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</si>
  <si>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Обеспечение  мер социальной поддержки по оплате жилищно-коммунальных услуг отдельным категориям граждан</t>
  </si>
  <si>
    <t>99 0 00 20020</t>
  </si>
  <si>
    <t>Непрограммные расходы. Обеспечение мер социальной поддержки по ремонту квартир ветеранам Великой Отечественной войны</t>
  </si>
  <si>
    <t>99 0 00 20050</t>
  </si>
  <si>
    <t>Непрограммные расходы. Расходы на обеспечение деятельности (оказание услуг) МКУ "Служба по развитию жилищно-коммунальной инфраструктуры, благоустройства и транспорта", в том числе на предоставление субсидий</t>
  </si>
  <si>
    <t>99 0 00 70050</t>
  </si>
  <si>
    <t>09 0 00 00000</t>
  </si>
  <si>
    <t xml:space="preserve">Основное мероприятие "Совершенствование организации безопасного движения транспортных средств и пешеходов".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</si>
  <si>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06 0 00 00000</t>
  </si>
  <si>
    <t>06 1 00 00000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</si>
  <si>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</si>
  <si>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</si>
  <si>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</si>
  <si>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99 0 00 10100</t>
  </si>
  <si>
    <t>Управление имущественных отношений администрации Елизовского городского поселения</t>
  </si>
  <si>
    <t>916</t>
  </si>
  <si>
    <t>02 0 00 00000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</si>
  <si>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</si>
  <si>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02 0 01 09990</t>
  </si>
  <si>
    <t xml:space="preserve">Основное мероприятие "Подготовка технического плана на бесхозяйные объекты недвижимого имущества".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</si>
  <si>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02 0 03 09990</t>
  </si>
  <si>
    <t xml:space="preserve">Основное мероприятие "Оценка рыночной стоимости объектов муниципальной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</si>
  <si>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02 0 04 09990</t>
  </si>
  <si>
    <t>14 0 00 00000</t>
  </si>
  <si>
    <t xml:space="preserve">Управление архитектуры и градостроительства администрации Елизовского городского поселения </t>
  </si>
  <si>
    <t>918</t>
  </si>
  <si>
    <t xml:space="preserve">Основное мероприятие "Формирование и проведение государственного кадастрового учета земельных участков".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</si>
  <si>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02 0 05 09990</t>
  </si>
  <si>
    <t xml:space="preserve">Основное мероприятие "Формирование и проведение государственного кадастрового учета земельных участков уличной дорожной сети".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</si>
  <si>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02 0 06 09990</t>
  </si>
  <si>
    <t>14 1 00 00000</t>
  </si>
  <si>
    <t>14 2 00 00000</t>
  </si>
  <si>
    <t>Подпрограмма "Благоустройство территории Елизовского городского поселения"</t>
  </si>
  <si>
    <t>Отдел по культуре, молодежной политике, физической культуре и спорту администрации Елизовского городского поселения</t>
  </si>
  <si>
    <t>919</t>
  </si>
  <si>
    <t>Образование</t>
  </si>
  <si>
    <t>07</t>
  </si>
  <si>
    <t>0707</t>
  </si>
  <si>
    <t>08 0 00 00000</t>
  </si>
  <si>
    <t xml:space="preserve">Основное мероприятие "Вовлечение молодежи в социальную практику и ее информирование о потенциальных возможностях развития".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</si>
  <si>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"Укрепление института молодой семьи".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</si>
  <si>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 </t>
  </si>
  <si>
    <t>Культура,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</si>
  <si>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</si>
  <si>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</si>
  <si>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</si>
  <si>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</si>
  <si>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</si>
  <si>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04 0 00 00000</t>
  </si>
  <si>
    <t>Физическая культура и спорт</t>
  </si>
  <si>
    <t>11</t>
  </si>
  <si>
    <t>Физическая культура</t>
  </si>
  <si>
    <t>1101</t>
  </si>
  <si>
    <t>Непрограммные расходы. Расходы на обеспечение деятельности (оказание услуг) МАУ "Елизовский городской спортивный физкультурно-оздоровительный центр", в том числе на предоставление субсидий</t>
  </si>
  <si>
    <t>99 0 00 70040</t>
  </si>
  <si>
    <t>08 1 00 00000</t>
  </si>
  <si>
    <t>08 1 01 09990</t>
  </si>
  <si>
    <t xml:space="preserve">Управление делами администрации Елизовского городского поселения </t>
  </si>
  <si>
    <t>920</t>
  </si>
  <si>
    <t>99 0 00 40080</t>
  </si>
  <si>
    <t xml:space="preserve">Основное мероприятие "Проведение мероприятий по разъяснению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</si>
  <si>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Национальная безопасность и правоохранительная деятельность</t>
  </si>
  <si>
    <t>03</t>
  </si>
  <si>
    <t>07 0 00 00000</t>
  </si>
  <si>
    <t>Основное мероприятие "Повышение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</si>
  <si>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07 0 01 09990</t>
  </si>
  <si>
    <t>Непрограммые расходы. Расходы на обеспечение деятельности (оказание услуг) МКУ "Служба по обеспечению деятельности администрации Елизовского городского поселения", в том числе на предоставление субсидий</t>
  </si>
  <si>
    <t>99 0 00 70060</t>
  </si>
  <si>
    <t>ИТОГО РАСХОДОВ:</t>
  </si>
  <si>
    <t xml:space="preserve">Содержание ОМС </t>
  </si>
  <si>
    <t>Установленный норматив</t>
  </si>
  <si>
    <t>До предельного норматива</t>
  </si>
  <si>
    <t>Доходы</t>
  </si>
  <si>
    <t>Дефицит</t>
  </si>
  <si>
    <t>Предельный без остатка</t>
  </si>
  <si>
    <t>Предельный с остатком</t>
  </si>
  <si>
    <t>До предельного без остатка</t>
  </si>
  <si>
    <t>До предельного с остатком</t>
  </si>
  <si>
    <t>Наименование</t>
  </si>
  <si>
    <t>Раздел</t>
  </si>
  <si>
    <t>Подраздел</t>
  </si>
  <si>
    <t>Вид расходов</t>
  </si>
  <si>
    <t>2</t>
  </si>
  <si>
    <t>3</t>
  </si>
  <si>
    <t>02</t>
  </si>
  <si>
    <t>Непрограммные расходы. Председатель представительного органа муниципального образования и его заместители</t>
  </si>
  <si>
    <t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</si>
  <si>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06</t>
  </si>
  <si>
    <t>13</t>
  </si>
  <si>
    <t>09</t>
  </si>
  <si>
    <t>Непрограммые расходы</t>
  </si>
  <si>
    <t>Всего</t>
  </si>
  <si>
    <t xml:space="preserve">Основное мероприятие "Денежные призы в рамках реализации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</si>
  <si>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"Денежные призы в рамках реализации конкурса "Я люблю свой город".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</si>
  <si>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"Содержание муниципального имущества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</si>
  <si>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поселения"</t>
  </si>
  <si>
    <t>Подпрограмма А "Региональная адресная программа по переселению граждан из аварийного жилищного фонда в Елизовском городском поселении"</t>
  </si>
  <si>
    <t>14 A 00 00000</t>
  </si>
  <si>
    <t>Муниципальная программа "Развитие субъектов малого и среднего предпринимательства в Елизовском городском поселении"</t>
  </si>
  <si>
    <t>02 0 07 09990</t>
  </si>
  <si>
    <t>Подпрограмма "Стимулирование развития жилищного строительства в Елизовском городском поселении"</t>
  </si>
  <si>
    <t xml:space="preserve">Муниципальная программа "Формирование современной городской среды в Елизовском городском поселении" </t>
  </si>
  <si>
    <t>Муниципальная программа "Физическая культура, спорт, молодежная политика, отдых  и оздоровление детей в Елизовском городском поселении"</t>
  </si>
  <si>
    <t>Подпрограмма "Развитие массовой физической культуры и спорта в Елизовском городском поселении"</t>
  </si>
  <si>
    <t>08 1 02 09990</t>
  </si>
  <si>
    <t>08 2 00 00000</t>
  </si>
  <si>
    <t>Подпрограмма "Молодежь Елизовского городского поселения"</t>
  </si>
  <si>
    <t>08 2 01 09990</t>
  </si>
  <si>
    <t>08 2 02 09990</t>
  </si>
  <si>
    <t>Непрограммные расходы. Расходы на обеспечение деятельности (оказание услуг) МАУ культуры Киноконцертный досуговый центр "Гейзер", в том числе на предоставление субсидий</t>
  </si>
  <si>
    <t>99 0 00 70020</t>
  </si>
  <si>
    <t>Муниципальная программа "Развитие культуры в Елизовском городском поселении"</t>
  </si>
  <si>
    <t>Подпрограмма "Традиционная культура и народное творчество в Елизовском городском поселении"</t>
  </si>
  <si>
    <t>04 1 00 00000</t>
  </si>
  <si>
    <t>04 1 01 09990</t>
  </si>
  <si>
    <t>14 3 00 00000</t>
  </si>
  <si>
    <t xml:space="preserve"> - расходы за счет средств местного бюджета</t>
  </si>
  <si>
    <t xml:space="preserve"> - расходы за счет средств краевого бюджета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</si>
  <si>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</si>
  <si>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 xml:space="preserve">Основное мероприятие "Совершенствование материально-технической базы для занятий физической культурой и спортом".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</si>
  <si>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"Профилактика правонарушений, преступлений и повышение безопасности дорожного движения в Елизовском городском поселении"</t>
  </si>
  <si>
    <t>09 1 00 00000</t>
  </si>
  <si>
    <t>09 1 02 09990</t>
  </si>
  <si>
    <t>Подпрограмма "Профилактика терроризма и экстремизма в Елизовском городском поселении"</t>
  </si>
  <si>
    <t>09 2 01 09990</t>
  </si>
  <si>
    <t>09 2 00 00000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</si>
  <si>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</si>
  <si>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0408</t>
  </si>
  <si>
    <t>Транспорт</t>
  </si>
  <si>
    <t>Подпрограмма "Профилактика правонарушений, преступлений и повышение безопасности дорожного движения в Елизовском городском поселении в 2020-2022 году"</t>
  </si>
  <si>
    <t>0412</t>
  </si>
  <si>
    <t>Другие вопросы в области национальной экономики</t>
  </si>
  <si>
    <t>13 0 00 00000</t>
  </si>
  <si>
    <t>Подпрограмма "Энергосбережение и повышение энергетической эффективности объектов жилищного фонда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</si>
  <si>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</si>
  <si>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</t>
  </si>
  <si>
    <t>10 1 03 4006В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</si>
  <si>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территории".</t>
  </si>
  <si>
    <t>10 1 01 4006В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</si>
  <si>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</t>
  </si>
  <si>
    <t>10 1 04 09990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</si>
  <si>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поселении"</t>
  </si>
  <si>
    <t>Непрограммные расходы. 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вопросам похоронного дела</t>
  </si>
  <si>
    <t>99 0 00 10160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</si>
  <si>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</t>
  </si>
  <si>
    <t>03 0 02 09990</t>
  </si>
  <si>
    <t>Подпрограмма "Повышение устойчивости жилых домов, основных объектов и систем жизнеобеспечения в Елизовском городском поселении"</t>
  </si>
  <si>
    <t xml:space="preserve">Основное мероприятие "Обследование на сейсмостойкость многоквартирных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</si>
  <si>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14 2 01 09990</t>
  </si>
  <si>
    <t>Подпрограмма "Развитие дорожного хозяйства в Елизовском городском поселении"</t>
  </si>
  <si>
    <t>12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</si>
  <si>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</si>
  <si>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Муниципальная программа "Создание и развитие туристской инфраструктуры в Елизовском городском поселении"</t>
  </si>
  <si>
    <t>Непрограммные расходы. Электроэнергия уличного освещения, электроснабжение светофорных объектов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</si>
  <si>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</si>
  <si>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</t>
  </si>
  <si>
    <t>09 1 02 4006К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</si>
  <si>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</si>
  <si>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 - расходы за счет средств федерального бюджета</t>
  </si>
  <si>
    <t>Подпрограмма "Развитие дорожного хозяйства в Елизовском городском поселении".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</si>
  <si>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</t>
  </si>
  <si>
    <t>Коды</t>
  </si>
  <si>
    <t>Молодежная политика</t>
  </si>
  <si>
    <t xml:space="preserve">Непрограммные расходы. Выплаты несоциального характера гражданам, удостоенным звания "Почетный гражданин города "Елизово"        </t>
  </si>
  <si>
    <t xml:space="preserve">Основное мероприятие "Проведение конкурса "Я люблю свой город".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</si>
  <si>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"Проведение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</si>
  <si>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"Предоставление межбюджетных трансфертов местным бюджетам на решение вопросов местного значения в сфере благоустройства территорий".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</si>
  <si>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01 2 02 09990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</si>
  <si>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</si>
  <si>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02 0 09 09990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</si>
  <si>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</si>
  <si>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</si>
  <si>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"Управление и распоряжение муниципальным имуществом в Елизовском городском поселении"</t>
  </si>
  <si>
    <t>Муниципальная программа "Развитие транспортной системы Елизовского городского поселения"</t>
  </si>
  <si>
    <t>09 1 01 4006К</t>
  </si>
  <si>
    <t>07 0 02 09990</t>
  </si>
  <si>
    <t>Основное мероприятие "Развитие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региональной автоматизированной системы централизованного оповещения населения Камчатского края, в том числе муниципального уровня".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коды.</t>
  </si>
  <si>
    <t xml:space="preserve">915 </t>
  </si>
  <si>
    <t>99 0 00 40240</t>
  </si>
  <si>
    <t>Непрограммные расходы.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</si>
  <si>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01 2 01 4006Ц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</si>
  <si>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</t>
  </si>
  <si>
    <t>06 1 01 4006Г</t>
  </si>
  <si>
    <t>13 0 01 4006M</t>
  </si>
  <si>
    <t>0605</t>
  </si>
  <si>
    <t>11 0 00 00000</t>
  </si>
  <si>
    <t>11 2 00 00000</t>
  </si>
  <si>
    <t>Другие вопросы в области охраны окружающей среды</t>
  </si>
  <si>
    <t>Муниципальная программа "Обращение с отходами производства и потребления  в  Елизовском городском поселении"</t>
  </si>
  <si>
    <t>Подпрограмма "Развитие комплексной системы обращения с твердыми коммунальными отходами на территории Елизовского городского поселения"</t>
  </si>
  <si>
    <t>99 0 00 40130</t>
  </si>
  <si>
    <t>Непрограммные расходы.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</si>
  <si>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Охрана окружающей среды</t>
  </si>
  <si>
    <t>Подпрограмма "Обеспечение условий реализации программы"</t>
  </si>
  <si>
    <t>04 2 00 00000</t>
  </si>
  <si>
    <t>04 2 01 09990</t>
  </si>
  <si>
    <t xml:space="preserve">Основное мероприятие "Развитие инфраструктуры и системы управления в сфере культуры".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</si>
  <si>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A 02 09990</t>
  </si>
  <si>
    <t xml:space="preserve">Основное мероприятие "Снос аварийных жилых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</si>
  <si>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"Обеспечение жильем молодых семей в Елизовском городском поселении"</t>
  </si>
  <si>
    <t>-ИМТ на софинансирование выполнения расходных обязательств поселения</t>
  </si>
  <si>
    <t xml:space="preserve">Основное мероприятие "Модернизация систем энерго-, теплоснабжения и объектов коммунально-бытового назначения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</si>
  <si>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"Поддержка разнообразных видов и форм традиционной народной культуры и творческих инициатив в области художественного самодеятельного творчества и обеспечение доступа граждан к участию в культурной жизни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</si>
  <si>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"Физическое воспитание и обеспечение организации и проведения физкультурных и массовых спортивных мероприятий".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</si>
  <si>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"Доставка счетов-квитанций физическим лицам".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</si>
  <si>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02 0 10 09990</t>
  </si>
  <si>
    <t>01 1 F2 55550</t>
  </si>
  <si>
    <t>14 3 01 L4970</t>
  </si>
  <si>
    <t>09 1 01 Т006К</t>
  </si>
  <si>
    <t>09 1 02 Т006К</t>
  </si>
  <si>
    <t>01 2 01 Т006Ц</t>
  </si>
  <si>
    <t>06 1 01 Т006Г</t>
  </si>
  <si>
    <t>10 1 03 Т006В</t>
  </si>
  <si>
    <t>13 0 01 Т006М</t>
  </si>
  <si>
    <t>10 1 01 Т006В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</si>
  <si>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 (софинсирование за счет средств местного бюджета)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</si>
  <si>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</si>
  <si>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</si>
  <si>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</si>
  <si>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</si>
  <si>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Ведомственная структура расходов  бюджета Елизовского городского поселения на 2022 год</t>
  </si>
  <si>
    <t>-ИМТ на софинансирование расходов по оплате коммунальных услуг муниципальных учреждений</t>
  </si>
  <si>
    <t>тыс. руб.</t>
  </si>
  <si>
    <t>Подпрограмма "Ликвидация мест стихийного несанкционированного размещения отходов производства и потребления на территории Елизовского городского поселения"</t>
  </si>
  <si>
    <t>11 1 00 00000</t>
  </si>
  <si>
    <t xml:space="preserve">Основное мероприятие "Уборка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</si>
  <si>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11 1 01 09990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</si>
  <si>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 на 2022 год</t>
  </si>
  <si>
    <t xml:space="preserve">Годовой объем ассигнований </t>
  </si>
  <si>
    <t>Закупка товаров, работ и услуг для обеспечения государственных (муниципальных) нужд</t>
  </si>
  <si>
    <t>Муниципальная программа "Доступная среда для инвалидов и других маломобильных групп населения в Елизовском городском поселении"</t>
  </si>
  <si>
    <t>05 0 00 00000</t>
  </si>
  <si>
    <t>Основное мероприятие "Обследование доступности объектов для инвалидов и маломобильных групп населения".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</si>
  <si>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05 0 03 09990</t>
  </si>
  <si>
    <t>05 0 06 09990</t>
  </si>
  <si>
    <t>Основное мероприятие "Изготовление и монтаж приспособления общего имущества многоквартирного дома по адресу: г. Елизово, ул. Завойко 100А к нуждам инвалида-колясочника, проживающего в квартире № 3 данного дома".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</si>
  <si>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тыс.руб.</t>
  </si>
  <si>
    <t>Основное мероприятие "Предоставление молодым семьям - участникам Подпрограммы 3 социальных выплат на приобретение жилого помещения или строительство индивидуального жилого дома". Реализация мероприятий по обеспечению жильем молодых семей</t>
  </si>
  <si>
    <t>Региональный проект "Формирование комфортной городской среды". Реализация программ формирования современной городской среды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</si>
  <si>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на объектах муниципального жилищного фонда и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</si>
  <si>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Елизовского городского поселения,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</si>
  <si>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01 1 F2 54240</t>
  </si>
  <si>
    <t>Региональный проект "Формирование комфортной городской среды". Создание комфортной городской среды в мылых городах и исторических поселениях - победителях Всероссийского конкурса лучших проектов создания комфортной городской среды</t>
  </si>
  <si>
    <t>14 1 01 09990</t>
  </si>
  <si>
    <t>Региональный проект "Жилье"".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</si>
  <si>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11 1 02 09990</t>
  </si>
  <si>
    <t xml:space="preserve">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</si>
  <si>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11 1 03 09990</t>
  </si>
  <si>
    <t xml:space="preserve">Основное мероприятие "Выявление случаев причинения вреда окружающей среде при размещении бесхозяйственных отходов шин, покрышек".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</si>
  <si>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"Создание доступной системы накопления (раздельного накопления) отходов, в том числе твердых коммунальных отходов".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</si>
  <si>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11 2 01 09990</t>
  </si>
  <si>
    <t xml:space="preserve">Основное мероприятие "Выполнение работ по выносу на местности поворотных точек границ объектов недвижимости в ЕГП".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</si>
  <si>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"Развитие инфраструктуры туристских ресурсов в Камчатском крае".Решение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</si>
  <si>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"Развитие инфраструктуры туристских ресурсов в Камчатском крае".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</si>
  <si>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"Развитие инфраструктуры туристских ресурсов в Камчатском крае". Решение вопросов местного значения городского поселения в рамках соответствующей государственной программы Камчатского края</t>
  </si>
  <si>
    <t>01 1 02 09990</t>
  </si>
  <si>
    <t>01 1 03 09990</t>
  </si>
  <si>
    <t>Основное мероприятие "Благоустройство территорий по итогам голосования в рамках проекта "Решаем вместе".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</si>
  <si>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Региональный проект "Формирование комфортной городской среды". Создание комфортной городской среды в мылых городах и исторических поселениях - победителях Всероссийского конкурса лучших проектов создания комфортной городской среды.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</si>
  <si>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 xml:space="preserve">-ИМТ на восстановление наружного освещения по ул.Белорусская г. Елизово      </t>
  </si>
  <si>
    <t xml:space="preserve">-ИМТ на благоустройство территории филиала детской поликлиники ГБУЗ КК "Елизовская районная больница" по адресу: г.Елизово, ул.Школьная, 3      </t>
  </si>
  <si>
    <t xml:space="preserve">-ИМТ на приобретение оборудования для скейт-площадки в микрорайоне "26 километр"      </t>
  </si>
  <si>
    <t xml:space="preserve">-ИМТ  на стимулирование достижений наилучших показателей деятельности      </t>
  </si>
  <si>
    <t xml:space="preserve">-ИМТ на переданные полномочия      </t>
  </si>
  <si>
    <t xml:space="preserve">Основное мероприятие "Приспособление общего имущества многоквартирного дома по адресу: ул. Рябикова 51А к нуждам инвалида-колясочника, проживающего в квартире 50 данного дома".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</si>
  <si>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>05 0 01 09990</t>
  </si>
  <si>
    <t>Непрограммные расходы. Расходы на обеспечение деятельности (оказание услуг) МКУ "Департамент строительства города Елизово", в том числе на предоставление субсидий</t>
  </si>
  <si>
    <t>99 0 00 70030</t>
  </si>
  <si>
    <t xml:space="preserve">Погашение кредиторской задолженности. Муниципальная программа "Профилактика правонарушений, терроризма, экстремизма, наркомании и алкоголизма в Елизовском городском поселении"        </t>
  </si>
  <si>
    <t>99 0 00 80010</t>
  </si>
  <si>
    <t xml:space="preserve">-ИМТ на переданные полномочия по приватизации  </t>
  </si>
  <si>
    <t xml:space="preserve"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Решение вопросов местного значения городского поселения в рамках соответствующей государственной программы Камчатского края </t>
  </si>
  <si>
    <t>14 А F3 67483</t>
  </si>
  <si>
    <t>Капитальные вложения в объекты государственной (муниципальной) собственности</t>
  </si>
  <si>
    <t>400</t>
  </si>
  <si>
    <t>-Расходы за счет средств Фонда содействия реформированию ЖКХ</t>
  </si>
  <si>
    <t>Непрограммные расходы.Расходы по исполнительному производству</t>
  </si>
  <si>
    <t>99 0 00 10220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</si>
  <si>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</si>
  <si>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14 А F3 6748S</t>
  </si>
  <si>
    <t xml:space="preserve">». </t>
  </si>
  <si>
    <t>Приложение 7 
к  муниципальному нормативному правовому акту от 03.03.2022   № 17 -НПА 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№60»</t>
  </si>
  <si>
    <t>Приложение 9 
к  муниципальному нормативному правовому акту от  03.03.2022  №  17-НПА 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№60»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</si>
</sst>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04"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 CYR"/>
      <family val="2"/>
    </font>
    <font>
      <b/>
      <sz val="10"/>
      <color indexed="8"/>
      <name val="Times New Roman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i/>
      <sz val="10"/>
      <name val="Times New Roman"/>
      <family val="1"/>
    </font>
    <font>
      <i/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i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7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5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i/>
      <sz val="16"/>
      <color indexed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00B050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5"/>
      <color theme="0"/>
      <name val="Times New Roman"/>
      <family val="1"/>
    </font>
    <font>
      <b/>
      <i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i/>
      <sz val="16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2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10" borderId="0" applyNumberFormat="0" applyBorder="0" applyAlignment="0" applyProtection="0"/>
    <xf numFmtId="0" fontId="72" fillId="3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3" borderId="0" applyNumberFormat="0" applyBorder="0" applyAlignment="0" applyProtection="0"/>
    <xf numFmtId="0" fontId="73" fillId="11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1" applyNumberFormat="0" applyAlignment="0" applyProtection="0"/>
    <xf numFmtId="0" fontId="75" fillId="2" borderId="2" applyNumberFormat="0" applyAlignment="0" applyProtection="0"/>
    <xf numFmtId="0" fontId="76" fillId="2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48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0" borderId="7" applyNumberFormat="0" applyAlignment="0" applyProtection="0"/>
    <xf numFmtId="0" fontId="36" fillId="0" borderId="0" applyNumberFormat="0" applyFill="0" applyBorder="0" applyAlignment="0" applyProtection="0"/>
    <xf numFmtId="0" fontId="79" fillId="21" borderId="0" applyNumberFormat="0" applyBorder="0" applyAlignment="0" applyProtection="0"/>
    <xf numFmtId="0" fontId="41" fillId="0" borderId="0">
      <alignment/>
      <protection/>
    </xf>
    <xf numFmtId="0" fontId="3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2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84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25" borderId="10" xfId="53" applyNumberFormat="1" applyFont="1" applyFill="1" applyBorder="1" applyAlignment="1">
      <alignment horizontal="center" vertical="center"/>
      <protection/>
    </xf>
    <xf numFmtId="49" fontId="11" fillId="25" borderId="10" xfId="53" applyNumberFormat="1" applyFont="1" applyFill="1" applyBorder="1" applyAlignment="1">
      <alignment horizontal="left" vertical="top" wrapText="1"/>
      <protection/>
    </xf>
    <xf numFmtId="49" fontId="11" fillId="25" borderId="10" xfId="53" applyNumberFormat="1" applyFont="1" applyFill="1" applyBorder="1" applyAlignment="1">
      <alignment horizontal="center" vertical="center"/>
      <protection/>
    </xf>
    <xf numFmtId="184" fontId="11" fillId="25" borderId="10" xfId="0" applyNumberFormat="1" applyFont="1" applyFill="1" applyBorder="1" applyAlignment="1">
      <alignment horizontal="center" vertical="center"/>
    </xf>
    <xf numFmtId="0" fontId="11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18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18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53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185" fontId="12" fillId="0" borderId="10" xfId="0" applyNumberFormat="1" applyFont="1" applyFill="1" applyBorder="1" applyAlignment="1">
      <alignment horizontal="left" vertical="center" wrapText="1"/>
    </xf>
    <xf numFmtId="185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3" fillId="25" borderId="10" xfId="53" applyNumberFormat="1" applyFont="1" applyFill="1" applyBorder="1" applyAlignment="1">
      <alignment horizontal="center" vertical="center"/>
      <protection/>
    </xf>
    <xf numFmtId="49" fontId="13" fillId="25" borderId="10" xfId="53" applyNumberFormat="1" applyFont="1" applyFill="1" applyBorder="1" applyAlignment="1">
      <alignment horizontal="left" vertical="top" wrapText="1"/>
      <protection/>
    </xf>
    <xf numFmtId="49" fontId="13" fillId="25" borderId="10" xfId="53" applyNumberFormat="1" applyFont="1" applyFill="1" applyBorder="1" applyAlignment="1">
      <alignment horizontal="center" vertical="center"/>
      <protection/>
    </xf>
    <xf numFmtId="184" fontId="13" fillId="25" borderId="10" xfId="0" applyNumberFormat="1" applyFont="1" applyFill="1" applyBorder="1" applyAlignment="1">
      <alignment horizontal="center" vertical="center"/>
    </xf>
    <xf numFmtId="0" fontId="13" fillId="26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0" fillId="26" borderId="0" xfId="0" applyFont="1" applyFill="1" applyAlignment="1">
      <alignment/>
    </xf>
    <xf numFmtId="0" fontId="15" fillId="26" borderId="0" xfId="0" applyFont="1" applyFill="1" applyAlignment="1">
      <alignment/>
    </xf>
    <xf numFmtId="0" fontId="12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85" fillId="26" borderId="0" xfId="0" applyFont="1" applyFill="1" applyAlignment="1">
      <alignment/>
    </xf>
    <xf numFmtId="0" fontId="23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16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26" fillId="26" borderId="0" xfId="0" applyFont="1" applyFill="1" applyAlignment="1">
      <alignment horizontal="center" vertical="center"/>
    </xf>
    <xf numFmtId="0" fontId="27" fillId="26" borderId="0" xfId="0" applyFont="1" applyFill="1" applyAlignment="1">
      <alignment/>
    </xf>
    <xf numFmtId="49" fontId="27" fillId="26" borderId="0" xfId="0" applyNumberFormat="1" applyFont="1" applyFill="1" applyAlignment="1">
      <alignment horizontal="center"/>
    </xf>
    <xf numFmtId="49" fontId="27" fillId="26" borderId="0" xfId="0" applyNumberFormat="1" applyFont="1" applyFill="1" applyAlignment="1">
      <alignment horizontal="center" wrapText="1"/>
    </xf>
    <xf numFmtId="184" fontId="12" fillId="26" borderId="0" xfId="0" applyNumberFormat="1" applyFont="1" applyFill="1" applyAlignment="1">
      <alignment horizontal="center"/>
    </xf>
    <xf numFmtId="184" fontId="28" fillId="26" borderId="0" xfId="0" applyNumberFormat="1" applyFont="1" applyFill="1" applyAlignment="1">
      <alignment horizontal="center"/>
    </xf>
    <xf numFmtId="0" fontId="2" fillId="26" borderId="0" xfId="0" applyFont="1" applyFill="1" applyAlignment="1">
      <alignment/>
    </xf>
    <xf numFmtId="184" fontId="30" fillId="26" borderId="0" xfId="0" applyNumberFormat="1" applyFont="1" applyFill="1" applyAlignment="1">
      <alignment horizontal="center"/>
    </xf>
    <xf numFmtId="0" fontId="31" fillId="26" borderId="0" xfId="0" applyFont="1" applyFill="1" applyAlignment="1">
      <alignment horizontal="center" vertical="center"/>
    </xf>
    <xf numFmtId="0" fontId="23" fillId="26" borderId="0" xfId="0" applyFont="1" applyFill="1" applyAlignment="1">
      <alignment horizontal="center"/>
    </xf>
    <xf numFmtId="0" fontId="23" fillId="26" borderId="0" xfId="0" applyFont="1" applyFill="1" applyAlignment="1">
      <alignment horizont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wrapText="1"/>
    </xf>
    <xf numFmtId="49" fontId="31" fillId="27" borderId="10" xfId="0" applyNumberFormat="1" applyFont="1" applyFill="1" applyBorder="1" applyAlignment="1">
      <alignment horizontal="center" wrapText="1"/>
    </xf>
    <xf numFmtId="184" fontId="31" fillId="27" borderId="10" xfId="0" applyNumberFormat="1" applyFont="1" applyFill="1" applyBorder="1" applyAlignment="1" applyProtection="1">
      <alignment horizontal="center"/>
      <protection locked="0"/>
    </xf>
    <xf numFmtId="184" fontId="3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wrapText="1"/>
    </xf>
    <xf numFmtId="184" fontId="20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wrapText="1"/>
    </xf>
    <xf numFmtId="184" fontId="19" fillId="0" borderId="0" xfId="0" applyNumberFormat="1" applyFont="1" applyFill="1" applyBorder="1" applyAlignment="1">
      <alignment horizontal="center"/>
    </xf>
    <xf numFmtId="184" fontId="30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84" fontId="18" fillId="0" borderId="0" xfId="0" applyNumberFormat="1" applyFont="1" applyFill="1" applyAlignment="1">
      <alignment horizontal="center"/>
    </xf>
    <xf numFmtId="184" fontId="24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184" fontId="19" fillId="0" borderId="0" xfId="0" applyNumberFormat="1" applyFont="1" applyFill="1" applyAlignment="1">
      <alignment horizontal="center" wrapText="1"/>
    </xf>
    <xf numFmtId="184" fontId="24" fillId="0" borderId="0" xfId="0" applyNumberFormat="1" applyFont="1" applyFill="1" applyAlignment="1">
      <alignment horizontal="center" wrapText="1"/>
    </xf>
    <xf numFmtId="0" fontId="27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184" fontId="88" fillId="0" borderId="0" xfId="0" applyNumberFormat="1" applyFont="1" applyFill="1" applyAlignment="1">
      <alignment horizont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84" fontId="18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wrapText="1"/>
    </xf>
    <xf numFmtId="184" fontId="20" fillId="0" borderId="0" xfId="0" applyNumberFormat="1" applyFont="1" applyFill="1" applyBorder="1" applyAlignment="1">
      <alignment horizontal="center"/>
    </xf>
    <xf numFmtId="184" fontId="16" fillId="0" borderId="0" xfId="0" applyNumberFormat="1" applyFont="1" applyFill="1" applyAlignment="1">
      <alignment horizontal="center"/>
    </xf>
    <xf numFmtId="184" fontId="85" fillId="0" borderId="0" xfId="0" applyNumberFormat="1" applyFont="1" applyFill="1" applyAlignment="1">
      <alignment horizontal="center"/>
    </xf>
    <xf numFmtId="185" fontId="2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left" vertical="center" wrapText="1"/>
    </xf>
    <xf numFmtId="0" fontId="31" fillId="27" borderId="10" xfId="0" applyFont="1" applyFill="1" applyBorder="1" applyAlignment="1">
      <alignment horizontal="left" wrapText="1"/>
    </xf>
    <xf numFmtId="49" fontId="31" fillId="27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center"/>
    </xf>
    <xf numFmtId="49" fontId="23" fillId="26" borderId="10" xfId="0" applyNumberFormat="1" applyFont="1" applyFill="1" applyBorder="1" applyAlignment="1">
      <alignment horizontal="center" wrapText="1"/>
    </xf>
    <xf numFmtId="184" fontId="20" fillId="26" borderId="0" xfId="0" applyNumberFormat="1" applyFont="1" applyFill="1" applyAlignment="1">
      <alignment horizontal="center"/>
    </xf>
    <xf numFmtId="0" fontId="24" fillId="26" borderId="10" xfId="0" applyFont="1" applyFill="1" applyBorder="1" applyAlignment="1">
      <alignment horizontal="center" vertical="center" wrapText="1"/>
    </xf>
    <xf numFmtId="2" fontId="23" fillId="26" borderId="10" xfId="0" applyNumberFormat="1" applyFont="1" applyFill="1" applyBorder="1" applyAlignment="1">
      <alignment horizontal="left" vertical="center" wrapText="1"/>
    </xf>
    <xf numFmtId="0" fontId="23" fillId="26" borderId="10" xfId="0" applyNumberFormat="1" applyFont="1" applyFill="1" applyBorder="1" applyAlignment="1">
      <alignment horizontal="left" vertical="center" wrapText="1"/>
    </xf>
    <xf numFmtId="184" fontId="18" fillId="26" borderId="0" xfId="0" applyNumberFormat="1" applyFont="1" applyFill="1" applyAlignment="1">
      <alignment horizontal="center"/>
    </xf>
    <xf numFmtId="0" fontId="23" fillId="26" borderId="10" xfId="0" applyFont="1" applyFill="1" applyBorder="1" applyAlignment="1">
      <alignment wrapText="1"/>
    </xf>
    <xf numFmtId="184" fontId="15" fillId="26" borderId="0" xfId="0" applyNumberFormat="1" applyFont="1" applyFill="1" applyAlignment="1">
      <alignment horizontal="center"/>
    </xf>
    <xf numFmtId="0" fontId="27" fillId="26" borderId="10" xfId="0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center"/>
    </xf>
    <xf numFmtId="0" fontId="87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/>
    </xf>
    <xf numFmtId="184" fontId="23" fillId="0" borderId="10" xfId="0" applyNumberFormat="1" applyFont="1" applyFill="1" applyBorder="1" applyAlignment="1">
      <alignment horizontal="center"/>
    </xf>
    <xf numFmtId="184" fontId="23" fillId="26" borderId="0" xfId="0" applyNumberFormat="1" applyFont="1" applyFill="1" applyAlignment="1">
      <alignment horizontal="center"/>
    </xf>
    <xf numFmtId="184" fontId="23" fillId="26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84" fontId="33" fillId="26" borderId="0" xfId="0" applyNumberFormat="1" applyFont="1" applyFill="1" applyAlignment="1">
      <alignment horizontal="center"/>
    </xf>
    <xf numFmtId="0" fontId="89" fillId="26" borderId="10" xfId="0" applyFont="1" applyFill="1" applyBorder="1" applyAlignment="1">
      <alignment horizontal="center" vertical="center" wrapText="1"/>
    </xf>
    <xf numFmtId="184" fontId="35" fillId="26" borderId="0" xfId="0" applyNumberFormat="1" applyFont="1" applyFill="1" applyAlignment="1">
      <alignment horizontal="center"/>
    </xf>
    <xf numFmtId="184" fontId="14" fillId="26" borderId="0" xfId="0" applyNumberFormat="1" applyFont="1" applyFill="1" applyAlignment="1">
      <alignment horizontal="center"/>
    </xf>
    <xf numFmtId="0" fontId="86" fillId="26" borderId="10" xfId="0" applyFont="1" applyFill="1" applyBorder="1" applyAlignment="1">
      <alignment horizontal="center" vertical="center" wrapText="1"/>
    </xf>
    <xf numFmtId="184" fontId="32" fillId="26" borderId="0" xfId="0" applyNumberFormat="1" applyFont="1" applyFill="1" applyAlignment="1">
      <alignment horizontal="center"/>
    </xf>
    <xf numFmtId="184" fontId="20" fillId="26" borderId="0" xfId="0" applyNumberFormat="1" applyFont="1" applyFill="1" applyBorder="1" applyAlignment="1">
      <alignment horizontal="center"/>
    </xf>
    <xf numFmtId="184" fontId="18" fillId="26" borderId="0" xfId="0" applyNumberFormat="1" applyFont="1" applyFill="1" applyBorder="1" applyAlignment="1">
      <alignment horizontal="center"/>
    </xf>
    <xf numFmtId="184" fontId="87" fillId="26" borderId="0" xfId="0" applyNumberFormat="1" applyFont="1" applyFill="1" applyBorder="1" applyAlignment="1">
      <alignment horizontal="center"/>
    </xf>
    <xf numFmtId="184" fontId="87" fillId="26" borderId="0" xfId="0" applyNumberFormat="1" applyFont="1" applyFill="1" applyBorder="1" applyAlignment="1" applyProtection="1">
      <alignment horizontal="center"/>
      <protection locked="0"/>
    </xf>
    <xf numFmtId="0" fontId="12" fillId="26" borderId="10" xfId="0" applyFont="1" applyFill="1" applyBorder="1" applyAlignment="1">
      <alignment horizontal="center"/>
    </xf>
    <xf numFmtId="49" fontId="23" fillId="26" borderId="0" xfId="0" applyNumberFormat="1" applyFont="1" applyFill="1" applyBorder="1" applyAlignment="1">
      <alignment horizontal="center" wrapText="1"/>
    </xf>
    <xf numFmtId="185" fontId="23" fillId="26" borderId="10" xfId="0" applyNumberFormat="1" applyFont="1" applyFill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center" vertical="center"/>
    </xf>
    <xf numFmtId="184" fontId="88" fillId="26" borderId="0" xfId="0" applyNumberFormat="1" applyFont="1" applyFill="1" applyAlignment="1">
      <alignment horizontal="center"/>
    </xf>
    <xf numFmtId="184" fontId="31" fillId="27" borderId="10" xfId="61" applyNumberFormat="1" applyFont="1" applyFill="1" applyBorder="1" applyAlignment="1" applyProtection="1">
      <alignment horizontal="center"/>
      <protection locked="0"/>
    </xf>
    <xf numFmtId="0" fontId="31" fillId="25" borderId="10" xfId="0" applyFont="1" applyFill="1" applyBorder="1" applyAlignment="1" quotePrefix="1">
      <alignment horizontal="left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0" fontId="2" fillId="0" borderId="10" xfId="53" applyNumberFormat="1" applyFont="1" applyFill="1" applyBorder="1" applyAlignment="1">
      <alignment horizontal="left" vertical="top" wrapText="1"/>
      <protection/>
    </xf>
    <xf numFmtId="49" fontId="12" fillId="26" borderId="10" xfId="0" applyNumberFormat="1" applyFont="1" applyFill="1" applyBorder="1" applyAlignment="1">
      <alignment horizontal="center" vertical="center" wrapText="1"/>
    </xf>
    <xf numFmtId="49" fontId="12" fillId="26" borderId="10" xfId="0" applyNumberFormat="1" applyFont="1" applyFill="1" applyBorder="1" applyAlignment="1">
      <alignment horizontal="left" vertical="center" wrapText="1"/>
    </xf>
    <xf numFmtId="0" fontId="12" fillId="26" borderId="10" xfId="0" applyNumberFormat="1" applyFont="1" applyFill="1" applyBorder="1" applyAlignment="1">
      <alignment horizontal="left" vertical="center" wrapText="1"/>
    </xf>
    <xf numFmtId="49" fontId="12" fillId="26" borderId="10" xfId="0" applyNumberFormat="1" applyFont="1" applyFill="1" applyBorder="1" applyAlignment="1">
      <alignment horizontal="center" vertical="center"/>
    </xf>
    <xf numFmtId="2" fontId="12" fillId="26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84" fontId="11" fillId="26" borderId="10" xfId="0" applyNumberFormat="1" applyFont="1" applyFill="1" applyBorder="1" applyAlignment="1">
      <alignment horizontal="center" vertical="center" wrapText="1"/>
    </xf>
    <xf numFmtId="3" fontId="12" fillId="26" borderId="12" xfId="0" applyNumberFormat="1" applyFont="1" applyFill="1" applyBorder="1" applyAlignment="1">
      <alignment horizontal="center" vertical="center" wrapText="1"/>
    </xf>
    <xf numFmtId="49" fontId="90" fillId="0" borderId="10" xfId="0" applyNumberFormat="1" applyFont="1" applyFill="1" applyBorder="1" applyAlignment="1">
      <alignment horizontal="center" vertical="center" wrapText="1"/>
    </xf>
    <xf numFmtId="49" fontId="31" fillId="26" borderId="10" xfId="0" applyNumberFormat="1" applyFont="1" applyFill="1" applyBorder="1" applyAlignment="1">
      <alignment horizontal="center" vertical="center" wrapText="1"/>
    </xf>
    <xf numFmtId="184" fontId="20" fillId="0" borderId="0" xfId="0" applyNumberFormat="1" applyFont="1" applyFill="1" applyBorder="1" applyAlignment="1">
      <alignment horizontal="center" vertical="center"/>
    </xf>
    <xf numFmtId="184" fontId="86" fillId="0" borderId="0" xfId="0" applyNumberFormat="1" applyFont="1" applyFill="1" applyBorder="1" applyAlignment="1">
      <alignment horizontal="center"/>
    </xf>
    <xf numFmtId="184" fontId="88" fillId="0" borderId="0" xfId="0" applyNumberFormat="1" applyFont="1" applyFill="1" applyBorder="1" applyAlignment="1">
      <alignment horizontal="center"/>
    </xf>
    <xf numFmtId="184" fontId="30" fillId="0" borderId="0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center"/>
    </xf>
    <xf numFmtId="184" fontId="33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184" fontId="34" fillId="0" borderId="0" xfId="0" applyNumberFormat="1" applyFont="1" applyFill="1" applyAlignment="1">
      <alignment horizontal="center"/>
    </xf>
    <xf numFmtId="184" fontId="91" fillId="0" borderId="0" xfId="0" applyNumberFormat="1" applyFont="1" applyFill="1" applyAlignment="1">
      <alignment horizontal="center"/>
    </xf>
    <xf numFmtId="49" fontId="92" fillId="0" borderId="0" xfId="0" applyNumberFormat="1" applyFont="1" applyFill="1" applyBorder="1" applyAlignment="1">
      <alignment horizontal="center" wrapText="1"/>
    </xf>
    <xf numFmtId="184" fontId="87" fillId="26" borderId="0" xfId="0" applyNumberFormat="1" applyFont="1" applyFill="1" applyBorder="1" applyAlignment="1">
      <alignment horizontal="left"/>
    </xf>
    <xf numFmtId="49" fontId="87" fillId="26" borderId="0" xfId="0" applyNumberFormat="1" applyFont="1" applyFill="1" applyBorder="1" applyAlignment="1">
      <alignment horizontal="left" wrapText="1"/>
    </xf>
    <xf numFmtId="49" fontId="87" fillId="26" borderId="0" xfId="0" applyNumberFormat="1" applyFont="1" applyFill="1" applyBorder="1" applyAlignment="1">
      <alignment horizontal="center" wrapText="1"/>
    </xf>
    <xf numFmtId="184" fontId="88" fillId="26" borderId="0" xfId="0" applyNumberFormat="1" applyFont="1" applyFill="1" applyAlignment="1">
      <alignment horizontal="left"/>
    </xf>
    <xf numFmtId="184" fontId="88" fillId="26" borderId="0" xfId="0" applyNumberFormat="1" applyFont="1" applyFill="1" applyBorder="1" applyAlignment="1">
      <alignment horizontal="left"/>
    </xf>
    <xf numFmtId="184" fontId="87" fillId="0" borderId="0" xfId="0" applyNumberFormat="1" applyFont="1" applyFill="1" applyAlignment="1">
      <alignment horizontal="center" wrapText="1"/>
    </xf>
    <xf numFmtId="184" fontId="93" fillId="0" borderId="0" xfId="0" applyNumberFormat="1" applyFont="1" applyFill="1" applyAlignment="1">
      <alignment horizontal="center"/>
    </xf>
    <xf numFmtId="49" fontId="24" fillId="26" borderId="10" xfId="0" applyNumberFormat="1" applyFont="1" applyFill="1" applyBorder="1" applyAlignment="1">
      <alignment horizontal="left" vertical="center" wrapText="1"/>
    </xf>
    <xf numFmtId="184" fontId="23" fillId="26" borderId="13" xfId="0" applyNumberFormat="1" applyFont="1" applyFill="1" applyBorder="1" applyAlignment="1">
      <alignment horizontal="right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184" fontId="2" fillId="0" borderId="0" xfId="0" applyNumberFormat="1" applyFont="1" applyBorder="1" applyAlignment="1">
      <alignment horizontal="right"/>
    </xf>
    <xf numFmtId="184" fontId="23" fillId="0" borderId="10" xfId="0" applyNumberFormat="1" applyFont="1" applyFill="1" applyBorder="1" applyAlignment="1" applyProtection="1">
      <alignment horizontal="center"/>
      <protection locked="0"/>
    </xf>
    <xf numFmtId="184" fontId="24" fillId="0" borderId="10" xfId="0" applyNumberFormat="1" applyFont="1" applyFill="1" applyBorder="1" applyAlignment="1" applyProtection="1">
      <alignment horizontal="center"/>
      <protection locked="0"/>
    </xf>
    <xf numFmtId="184" fontId="18" fillId="0" borderId="10" xfId="0" applyNumberFormat="1" applyFont="1" applyFill="1" applyBorder="1" applyAlignment="1" applyProtection="1">
      <alignment horizontal="center"/>
      <protection locked="0"/>
    </xf>
    <xf numFmtId="184" fontId="42" fillId="0" borderId="10" xfId="0" applyNumberFormat="1" applyFont="1" applyFill="1" applyBorder="1" applyAlignment="1" applyProtection="1">
      <alignment horizontal="center"/>
      <protection locked="0"/>
    </xf>
    <xf numFmtId="0" fontId="94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/>
    </xf>
    <xf numFmtId="49" fontId="95" fillId="0" borderId="0" xfId="0" applyNumberFormat="1" applyFont="1" applyFill="1" applyBorder="1" applyAlignment="1">
      <alignment horizontal="center"/>
    </xf>
    <xf numFmtId="49" fontId="96" fillId="0" borderId="0" xfId="0" applyNumberFormat="1" applyFont="1" applyFill="1" applyBorder="1" applyAlignment="1">
      <alignment horizontal="center"/>
    </xf>
    <xf numFmtId="49" fontId="95" fillId="0" borderId="0" xfId="0" applyNumberFormat="1" applyFont="1" applyFill="1" applyBorder="1" applyAlignment="1">
      <alignment horizontal="center" wrapText="1"/>
    </xf>
    <xf numFmtId="184" fontId="96" fillId="0" borderId="0" xfId="0" applyNumberFormat="1" applyFont="1" applyFill="1" applyBorder="1" applyAlignment="1">
      <alignment horizontal="center"/>
    </xf>
    <xf numFmtId="184" fontId="97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184" fontId="100" fillId="0" borderId="0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 vertical="center"/>
    </xf>
    <xf numFmtId="49" fontId="99" fillId="0" borderId="0" xfId="0" applyNumberFormat="1" applyFont="1" applyFill="1" applyBorder="1" applyAlignment="1">
      <alignment horizontal="center"/>
    </xf>
    <xf numFmtId="49" fontId="99" fillId="0" borderId="0" xfId="0" applyNumberFormat="1" applyFont="1" applyFill="1" applyBorder="1" applyAlignment="1">
      <alignment horizontal="center" wrapText="1"/>
    </xf>
    <xf numFmtId="186" fontId="101" fillId="0" borderId="0" xfId="0" applyNumberFormat="1" applyFont="1" applyFill="1" applyBorder="1" applyAlignment="1">
      <alignment horizontal="center"/>
    </xf>
    <xf numFmtId="184" fontId="101" fillId="0" borderId="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justify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102" fillId="0" borderId="0" xfId="0" applyFont="1" applyAlignment="1">
      <alignment horizontal="left"/>
    </xf>
    <xf numFmtId="0" fontId="103" fillId="26" borderId="0" xfId="0" applyFont="1" applyFill="1" applyAlignment="1">
      <alignment horizontal="right" wrapText="1"/>
    </xf>
    <xf numFmtId="0" fontId="103" fillId="26" borderId="0" xfId="0" applyFont="1" applyFill="1" applyAlignment="1">
      <alignment horizontal="right"/>
    </xf>
    <xf numFmtId="49" fontId="29" fillId="26" borderId="0" xfId="43" applyNumberFormat="1" applyFont="1" applyFill="1" applyAlignment="1">
      <alignment horizontal="center" wrapText="1"/>
    </xf>
    <xf numFmtId="0" fontId="31" fillId="26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left" wrapText="1"/>
    </xf>
    <xf numFmtId="184" fontId="101" fillId="0" borderId="0" xfId="0" applyNumberFormat="1" applyFont="1" applyFill="1" applyBorder="1" applyAlignment="1">
      <alignment horizontal="left"/>
    </xf>
    <xf numFmtId="184" fontId="31" fillId="26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3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5610225</xdr:colOff>
      <xdr:row>7</xdr:row>
      <xdr:rowOff>28575</xdr:rowOff>
    </xdr:from>
    <xdr:to>
      <xdr:col>7</xdr:col>
      <xdr:colOff>66675</xdr:colOff>
      <xdr:row>13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67425" y="1343025"/>
          <a:ext cx="79438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правовому акту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№10-НПА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2022 год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2023-2024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принятого Решением Собрания депутатов Елизовского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 от 23 декабря 2021 года №60»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3267075</xdr:colOff>
      <xdr:row>7</xdr:row>
      <xdr:rowOff>9525</xdr:rowOff>
    </xdr:from>
    <xdr:to>
      <xdr:col>7</xdr:col>
      <xdr:colOff>57150</xdr:colOff>
      <xdr:row>12</xdr:row>
      <xdr:rowOff>66675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743325" y="1295400"/>
          <a:ext cx="802005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правовому акту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№10-НПА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2022 год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2023-2024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принятого Решением Собрания депутатов Елизовского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 от 23 декабря 2021 года №60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B5~1\AppData\Local\Temp\Rar$DIa5972.45148\&#1055;&#1088;&#1080;&#1083;&#1086;&#1078;&#1077;&#1085;&#1080;&#1077;%203%20&#1044;&#1086;&#1093;&#1086;&#1076;&#109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102">
          <cell r="C102">
            <v>35526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2"/>
  <sheetViews>
    <sheetView view="pageBreakPreview" zoomScale="80" zoomScaleNormal="90" zoomScaleSheetLayoutView="80" zoomScalePageLayoutView="0" workbookViewId="0" topLeftCell="A1">
      <selection activeCell="B2" sqref="B2:G6"/>
    </sheetView>
  </sheetViews>
  <sheetFormatPr defaultColWidth="9.25390625" defaultRowHeight="12.75"/>
  <cols>
    <col min="1" max="1" width="6.00390625" style="71" customWidth="1"/>
    <col min="2" max="2" width="112.375" style="72" customWidth="1"/>
    <col min="3" max="3" width="6.75390625" style="73" customWidth="1"/>
    <col min="4" max="4" width="9.00390625" style="73" customWidth="1"/>
    <col min="5" max="5" width="16.75390625" style="74" customWidth="1"/>
    <col min="6" max="6" width="10.75390625" style="73" customWidth="1"/>
    <col min="7" max="7" width="21.375" style="75" customWidth="1"/>
    <col min="8" max="8" width="21.75390625" style="76" customWidth="1"/>
    <col min="9" max="9" width="14.625" style="77" customWidth="1"/>
    <col min="10" max="16384" width="9.25390625" style="77" customWidth="1"/>
  </cols>
  <sheetData>
    <row r="2" spans="2:7" ht="15" customHeight="1">
      <c r="B2" s="221" t="s">
        <v>384</v>
      </c>
      <c r="C2" s="222"/>
      <c r="D2" s="222"/>
      <c r="E2" s="222"/>
      <c r="F2" s="222"/>
      <c r="G2" s="222"/>
    </row>
    <row r="3" spans="2:7" ht="15" customHeight="1">
      <c r="B3" s="222"/>
      <c r="C3" s="222"/>
      <c r="D3" s="222"/>
      <c r="E3" s="222"/>
      <c r="F3" s="222"/>
      <c r="G3" s="222"/>
    </row>
    <row r="4" spans="2:7" ht="15" customHeight="1">
      <c r="B4" s="222"/>
      <c r="C4" s="222"/>
      <c r="D4" s="222"/>
      <c r="E4" s="222"/>
      <c r="F4" s="222"/>
      <c r="G4" s="222"/>
    </row>
    <row r="5" spans="2:7" ht="15" customHeight="1">
      <c r="B5" s="222"/>
      <c r="C5" s="222"/>
      <c r="D5" s="222"/>
      <c r="E5" s="222"/>
      <c r="F5" s="222"/>
      <c r="G5" s="222"/>
    </row>
    <row r="6" spans="2:7" ht="15" customHeight="1">
      <c r="B6" s="222"/>
      <c r="C6" s="222"/>
      <c r="D6" s="222"/>
      <c r="E6" s="222"/>
      <c r="F6" s="222"/>
      <c r="G6" s="222"/>
    </row>
    <row r="12" ht="26.25" customHeight="1"/>
    <row r="14" spans="1:8" ht="20.25">
      <c r="A14" s="223" t="s">
        <v>323</v>
      </c>
      <c r="B14" s="223"/>
      <c r="C14" s="223"/>
      <c r="D14" s="223"/>
      <c r="E14" s="223"/>
      <c r="F14" s="223"/>
      <c r="G14" s="223"/>
      <c r="H14" s="78"/>
    </row>
    <row r="15" spans="1:8" ht="15.75">
      <c r="A15" s="79"/>
      <c r="B15" s="67"/>
      <c r="C15" s="80"/>
      <c r="D15" s="80"/>
      <c r="E15" s="81"/>
      <c r="F15" s="80"/>
      <c r="G15" s="193" t="s">
        <v>325</v>
      </c>
      <c r="H15" s="78"/>
    </row>
    <row r="16" spans="1:8" s="48" customFormat="1" ht="15.75" customHeight="1">
      <c r="A16" s="224" t="s">
        <v>0</v>
      </c>
      <c r="B16" s="224" t="s">
        <v>1</v>
      </c>
      <c r="C16" s="224" t="s">
        <v>264</v>
      </c>
      <c r="D16" s="224"/>
      <c r="E16" s="224"/>
      <c r="F16" s="224"/>
      <c r="G16" s="227" t="s">
        <v>331</v>
      </c>
      <c r="H16" s="78"/>
    </row>
    <row r="17" spans="1:8" s="48" customFormat="1" ht="47.25">
      <c r="A17" s="224"/>
      <c r="B17" s="224"/>
      <c r="C17" s="173" t="s">
        <v>2</v>
      </c>
      <c r="D17" s="173" t="s">
        <v>3</v>
      </c>
      <c r="E17" s="173" t="s">
        <v>4</v>
      </c>
      <c r="F17" s="173" t="s">
        <v>184</v>
      </c>
      <c r="G17" s="227"/>
      <c r="H17" s="78"/>
    </row>
    <row r="18" spans="1:8" s="49" customFormat="1" ht="15.75">
      <c r="A18" s="82">
        <v>1</v>
      </c>
      <c r="B18" s="83" t="s">
        <v>5</v>
      </c>
      <c r="C18" s="84" t="s">
        <v>6</v>
      </c>
      <c r="D18" s="84"/>
      <c r="E18" s="84"/>
      <c r="F18" s="84"/>
      <c r="G18" s="85">
        <f>G19</f>
        <v>26975.185</v>
      </c>
      <c r="H18" s="86"/>
    </row>
    <row r="19" spans="1:8" s="50" customFormat="1" ht="15.75">
      <c r="A19" s="87"/>
      <c r="B19" s="88" t="s">
        <v>7</v>
      </c>
      <c r="C19" s="89" t="s">
        <v>6</v>
      </c>
      <c r="D19" s="89" t="s">
        <v>8</v>
      </c>
      <c r="E19" s="90"/>
      <c r="F19" s="89"/>
      <c r="G19" s="198">
        <f>G20+G24</f>
        <v>26975.185</v>
      </c>
      <c r="H19" s="91"/>
    </row>
    <row r="20" spans="1:8" s="50" customFormat="1" ht="31.5">
      <c r="A20" s="87"/>
      <c r="B20" s="88" t="s">
        <v>9</v>
      </c>
      <c r="C20" s="89" t="s">
        <v>6</v>
      </c>
      <c r="D20" s="89" t="s">
        <v>10</v>
      </c>
      <c r="E20" s="90"/>
      <c r="F20" s="89"/>
      <c r="G20" s="198">
        <f>G21</f>
        <v>3965.2000000000003</v>
      </c>
      <c r="H20" s="91"/>
    </row>
    <row r="21" spans="1:8" s="50" customFormat="1" ht="15.75">
      <c r="A21" s="87"/>
      <c r="B21" s="88" t="s">
        <v>11</v>
      </c>
      <c r="C21" s="89" t="s">
        <v>6</v>
      </c>
      <c r="D21" s="89" t="s">
        <v>10</v>
      </c>
      <c r="E21" s="90" t="s">
        <v>12</v>
      </c>
      <c r="F21" s="89"/>
      <c r="G21" s="198">
        <f>G22</f>
        <v>3965.2000000000003</v>
      </c>
      <c r="H21" s="91"/>
    </row>
    <row r="22" spans="1:8" s="50" customFormat="1" ht="15.75">
      <c r="A22" s="87"/>
      <c r="B22" s="88" t="s">
        <v>13</v>
      </c>
      <c r="C22" s="89" t="s">
        <v>6</v>
      </c>
      <c r="D22" s="89" t="s">
        <v>10</v>
      </c>
      <c r="E22" s="90" t="s">
        <v>14</v>
      </c>
      <c r="F22" s="89"/>
      <c r="G22" s="198">
        <f>G23</f>
        <v>3965.2000000000003</v>
      </c>
      <c r="H22" s="91"/>
    </row>
    <row r="23" spans="1:8" s="50" customFormat="1" ht="47.25">
      <c r="A23" s="87"/>
      <c r="B23" s="88" t="s">
        <v>15</v>
      </c>
      <c r="C23" s="89" t="s">
        <v>6</v>
      </c>
      <c r="D23" s="89" t="s">
        <v>10</v>
      </c>
      <c r="E23" s="90" t="s">
        <v>14</v>
      </c>
      <c r="F23" s="89" t="s">
        <v>16</v>
      </c>
      <c r="G23" s="198">
        <f>3170.76+105.5+688.94</f>
        <v>3965.2000000000003</v>
      </c>
      <c r="H23" s="91"/>
    </row>
    <row r="24" spans="1:8" s="50" customFormat="1" ht="31.5">
      <c r="A24" s="87"/>
      <c r="B24" s="92" t="s">
        <v>17</v>
      </c>
      <c r="C24" s="89" t="s">
        <v>6</v>
      </c>
      <c r="D24" s="89" t="s">
        <v>18</v>
      </c>
      <c r="E24" s="90" t="s">
        <v>19</v>
      </c>
      <c r="F24" s="89" t="s">
        <v>19</v>
      </c>
      <c r="G24" s="198">
        <f>G25</f>
        <v>23009.985</v>
      </c>
      <c r="H24" s="91"/>
    </row>
    <row r="25" spans="1:8" s="50" customFormat="1" ht="15.75">
      <c r="A25" s="87"/>
      <c r="B25" s="88" t="s">
        <v>11</v>
      </c>
      <c r="C25" s="89" t="s">
        <v>6</v>
      </c>
      <c r="D25" s="89" t="s">
        <v>18</v>
      </c>
      <c r="E25" s="90" t="s">
        <v>12</v>
      </c>
      <c r="F25" s="89"/>
      <c r="G25" s="198">
        <f>G26+G30</f>
        <v>23009.985</v>
      </c>
      <c r="H25" s="91"/>
    </row>
    <row r="26" spans="1:8" s="50" customFormat="1" ht="31.5">
      <c r="A26" s="87"/>
      <c r="B26" s="92" t="s">
        <v>20</v>
      </c>
      <c r="C26" s="89" t="s">
        <v>6</v>
      </c>
      <c r="D26" s="89" t="s">
        <v>18</v>
      </c>
      <c r="E26" s="90" t="s">
        <v>21</v>
      </c>
      <c r="F26" s="89"/>
      <c r="G26" s="198">
        <f>G27+G28+G29</f>
        <v>19848.81</v>
      </c>
      <c r="H26" s="91"/>
    </row>
    <row r="27" spans="1:8" s="50" customFormat="1" ht="47.25">
      <c r="A27" s="87"/>
      <c r="B27" s="88" t="s">
        <v>15</v>
      </c>
      <c r="C27" s="89" t="s">
        <v>6</v>
      </c>
      <c r="D27" s="89" t="s">
        <v>18</v>
      </c>
      <c r="E27" s="90" t="s">
        <v>21</v>
      </c>
      <c r="F27" s="89" t="s">
        <v>16</v>
      </c>
      <c r="G27" s="198">
        <f>11670.562+545.5+3528.455</f>
        <v>15744.517</v>
      </c>
      <c r="H27" s="93"/>
    </row>
    <row r="28" spans="1:8" s="50" customFormat="1" ht="15.75">
      <c r="A28" s="87"/>
      <c r="B28" s="88" t="s">
        <v>22</v>
      </c>
      <c r="C28" s="89" t="s">
        <v>6</v>
      </c>
      <c r="D28" s="89" t="s">
        <v>18</v>
      </c>
      <c r="E28" s="90" t="s">
        <v>21</v>
      </c>
      <c r="F28" s="89" t="s">
        <v>23</v>
      </c>
      <c r="G28" s="198">
        <v>4095.323</v>
      </c>
      <c r="H28" s="91"/>
    </row>
    <row r="29" spans="1:8" s="50" customFormat="1" ht="15.75">
      <c r="A29" s="87"/>
      <c r="B29" s="88" t="s">
        <v>24</v>
      </c>
      <c r="C29" s="89" t="s">
        <v>6</v>
      </c>
      <c r="D29" s="89" t="s">
        <v>18</v>
      </c>
      <c r="E29" s="90" t="s">
        <v>21</v>
      </c>
      <c r="F29" s="89" t="s">
        <v>25</v>
      </c>
      <c r="G29" s="198">
        <v>8.97</v>
      </c>
      <c r="H29" s="91"/>
    </row>
    <row r="30" spans="1:8" s="50" customFormat="1" ht="15.75">
      <c r="A30" s="87"/>
      <c r="B30" s="88" t="s">
        <v>26</v>
      </c>
      <c r="C30" s="89" t="s">
        <v>6</v>
      </c>
      <c r="D30" s="89" t="s">
        <v>18</v>
      </c>
      <c r="E30" s="90" t="s">
        <v>27</v>
      </c>
      <c r="F30" s="89"/>
      <c r="G30" s="198">
        <f>G31</f>
        <v>3161.175</v>
      </c>
      <c r="H30" s="91"/>
    </row>
    <row r="31" spans="1:8" s="50" customFormat="1" ht="47.25">
      <c r="A31" s="87"/>
      <c r="B31" s="88" t="s">
        <v>15</v>
      </c>
      <c r="C31" s="89" t="s">
        <v>6</v>
      </c>
      <c r="D31" s="89" t="s">
        <v>18</v>
      </c>
      <c r="E31" s="90" t="s">
        <v>27</v>
      </c>
      <c r="F31" s="89" t="s">
        <v>16</v>
      </c>
      <c r="G31" s="198">
        <f>2473.427+105.5+582.248</f>
        <v>3161.175</v>
      </c>
      <c r="H31" s="91"/>
    </row>
    <row r="32" spans="1:8" s="51" customFormat="1" ht="15.75">
      <c r="A32" s="82">
        <v>2</v>
      </c>
      <c r="B32" s="160" t="s">
        <v>28</v>
      </c>
      <c r="C32" s="84" t="s">
        <v>29</v>
      </c>
      <c r="D32" s="84"/>
      <c r="E32" s="84"/>
      <c r="F32" s="84"/>
      <c r="G32" s="85">
        <f>G33</f>
        <v>22955.51792</v>
      </c>
      <c r="H32" s="94"/>
    </row>
    <row r="33" spans="1:8" s="52" customFormat="1" ht="19.5" customHeight="1">
      <c r="A33" s="95"/>
      <c r="B33" s="88" t="s">
        <v>7</v>
      </c>
      <c r="C33" s="89" t="s">
        <v>29</v>
      </c>
      <c r="D33" s="89" t="s">
        <v>8</v>
      </c>
      <c r="E33" s="90"/>
      <c r="F33" s="89"/>
      <c r="G33" s="198">
        <f>G34</f>
        <v>22955.51792</v>
      </c>
      <c r="H33" s="96"/>
    </row>
    <row r="34" spans="1:8" s="52" customFormat="1" ht="31.5">
      <c r="A34" s="95"/>
      <c r="B34" s="92" t="s">
        <v>30</v>
      </c>
      <c r="C34" s="89" t="s">
        <v>29</v>
      </c>
      <c r="D34" s="89" t="s">
        <v>31</v>
      </c>
      <c r="E34" s="90" t="s">
        <v>19</v>
      </c>
      <c r="F34" s="89" t="s">
        <v>19</v>
      </c>
      <c r="G34" s="198">
        <f>G35</f>
        <v>22955.51792</v>
      </c>
      <c r="H34" s="96"/>
    </row>
    <row r="35" spans="1:8" s="52" customFormat="1" ht="15.75">
      <c r="A35" s="95"/>
      <c r="B35" s="88" t="s">
        <v>11</v>
      </c>
      <c r="C35" s="89" t="s">
        <v>29</v>
      </c>
      <c r="D35" s="89" t="s">
        <v>31</v>
      </c>
      <c r="E35" s="90" t="s">
        <v>12</v>
      </c>
      <c r="F35" s="89"/>
      <c r="G35" s="198">
        <f>G36+G40</f>
        <v>22955.51792</v>
      </c>
      <c r="H35" s="96"/>
    </row>
    <row r="36" spans="1:8" s="52" customFormat="1" ht="31.5">
      <c r="A36" s="95"/>
      <c r="B36" s="88" t="s">
        <v>20</v>
      </c>
      <c r="C36" s="89" t="s">
        <v>29</v>
      </c>
      <c r="D36" s="89" t="s">
        <v>31</v>
      </c>
      <c r="E36" s="90" t="s">
        <v>21</v>
      </c>
      <c r="F36" s="89"/>
      <c r="G36" s="198">
        <f>G37+G38+G39</f>
        <v>16380.95637</v>
      </c>
      <c r="H36" s="96"/>
    </row>
    <row r="37" spans="1:8" s="53" customFormat="1" ht="47.25">
      <c r="A37" s="95"/>
      <c r="B37" s="88" t="s">
        <v>15</v>
      </c>
      <c r="C37" s="89" t="s">
        <v>29</v>
      </c>
      <c r="D37" s="89" t="s">
        <v>31</v>
      </c>
      <c r="E37" s="90" t="s">
        <v>21</v>
      </c>
      <c r="F37" s="89" t="s">
        <v>16</v>
      </c>
      <c r="G37" s="198">
        <v>12792.79997</v>
      </c>
      <c r="H37" s="97"/>
    </row>
    <row r="38" spans="1:8" s="53" customFormat="1" ht="15.75">
      <c r="A38" s="95"/>
      <c r="B38" s="88" t="s">
        <v>22</v>
      </c>
      <c r="C38" s="89" t="s">
        <v>29</v>
      </c>
      <c r="D38" s="89" t="s">
        <v>31</v>
      </c>
      <c r="E38" s="90" t="s">
        <v>21</v>
      </c>
      <c r="F38" s="89" t="s">
        <v>23</v>
      </c>
      <c r="G38" s="198">
        <v>3532.9164</v>
      </c>
      <c r="H38" s="97"/>
    </row>
    <row r="39" spans="1:8" s="52" customFormat="1" ht="15.75">
      <c r="A39" s="95"/>
      <c r="B39" s="88" t="s">
        <v>24</v>
      </c>
      <c r="C39" s="89" t="s">
        <v>29</v>
      </c>
      <c r="D39" s="89" t="s">
        <v>31</v>
      </c>
      <c r="E39" s="90" t="s">
        <v>21</v>
      </c>
      <c r="F39" s="89" t="s">
        <v>25</v>
      </c>
      <c r="G39" s="198">
        <v>55.24</v>
      </c>
      <c r="H39" s="96"/>
    </row>
    <row r="40" spans="1:8" s="52" customFormat="1" ht="31.5">
      <c r="A40" s="95"/>
      <c r="B40" s="92" t="s">
        <v>32</v>
      </c>
      <c r="C40" s="89" t="s">
        <v>29</v>
      </c>
      <c r="D40" s="89" t="s">
        <v>31</v>
      </c>
      <c r="E40" s="90" t="s">
        <v>33</v>
      </c>
      <c r="F40" s="89"/>
      <c r="G40" s="198">
        <f>G41+G42</f>
        <v>6574.561549999999</v>
      </c>
      <c r="H40" s="96"/>
    </row>
    <row r="41" spans="1:8" s="53" customFormat="1" ht="47.25">
      <c r="A41" s="95"/>
      <c r="B41" s="88" t="s">
        <v>15</v>
      </c>
      <c r="C41" s="89" t="s">
        <v>29</v>
      </c>
      <c r="D41" s="89" t="s">
        <v>31</v>
      </c>
      <c r="E41" s="90" t="s">
        <v>33</v>
      </c>
      <c r="F41" s="89" t="s">
        <v>16</v>
      </c>
      <c r="G41" s="198">
        <v>6521.97755</v>
      </c>
      <c r="H41" s="96"/>
    </row>
    <row r="42" spans="1:8" s="53" customFormat="1" ht="15.75">
      <c r="A42" s="95"/>
      <c r="B42" s="88" t="s">
        <v>22</v>
      </c>
      <c r="C42" s="89" t="s">
        <v>29</v>
      </c>
      <c r="D42" s="89" t="s">
        <v>31</v>
      </c>
      <c r="E42" s="90" t="s">
        <v>33</v>
      </c>
      <c r="F42" s="89" t="s">
        <v>23</v>
      </c>
      <c r="G42" s="198">
        <v>52.584</v>
      </c>
      <c r="H42" s="96"/>
    </row>
    <row r="43" spans="1:8" s="52" customFormat="1" ht="15.75">
      <c r="A43" s="82">
        <v>3</v>
      </c>
      <c r="B43" s="83" t="s">
        <v>34</v>
      </c>
      <c r="C43" s="84" t="s">
        <v>35</v>
      </c>
      <c r="D43" s="84"/>
      <c r="E43" s="84"/>
      <c r="F43" s="84"/>
      <c r="G43" s="85">
        <f>G44</f>
        <v>18233.490550000002</v>
      </c>
      <c r="H43" s="94"/>
    </row>
    <row r="44" spans="1:8" s="50" customFormat="1" ht="15.75">
      <c r="A44" s="95"/>
      <c r="B44" s="88" t="s">
        <v>7</v>
      </c>
      <c r="C44" s="89" t="s">
        <v>35</v>
      </c>
      <c r="D44" s="89" t="s">
        <v>8</v>
      </c>
      <c r="E44" s="90"/>
      <c r="F44" s="89"/>
      <c r="G44" s="198">
        <f>G45+G54+G58</f>
        <v>18233.490550000002</v>
      </c>
      <c r="H44" s="91"/>
    </row>
    <row r="45" spans="1:8" s="50" customFormat="1" ht="31.5">
      <c r="A45" s="95"/>
      <c r="B45" s="88" t="s">
        <v>36</v>
      </c>
      <c r="C45" s="89" t="s">
        <v>35</v>
      </c>
      <c r="D45" s="89" t="s">
        <v>37</v>
      </c>
      <c r="E45" s="90" t="s">
        <v>19</v>
      </c>
      <c r="F45" s="89" t="s">
        <v>19</v>
      </c>
      <c r="G45" s="198">
        <f>G46</f>
        <v>8191.446550000001</v>
      </c>
      <c r="H45" s="91"/>
    </row>
    <row r="46" spans="1:8" s="50" customFormat="1" ht="15.75">
      <c r="A46" s="95"/>
      <c r="B46" s="88" t="s">
        <v>11</v>
      </c>
      <c r="C46" s="89" t="s">
        <v>35</v>
      </c>
      <c r="D46" s="89" t="s">
        <v>37</v>
      </c>
      <c r="E46" s="90" t="s">
        <v>12</v>
      </c>
      <c r="F46" s="89"/>
      <c r="G46" s="198">
        <f>G47+G51</f>
        <v>8191.446550000001</v>
      </c>
      <c r="H46" s="91"/>
    </row>
    <row r="47" spans="1:8" s="50" customFormat="1" ht="31.5">
      <c r="A47" s="95"/>
      <c r="B47" s="88" t="s">
        <v>20</v>
      </c>
      <c r="C47" s="89" t="s">
        <v>35</v>
      </c>
      <c r="D47" s="89" t="s">
        <v>37</v>
      </c>
      <c r="E47" s="90" t="s">
        <v>21</v>
      </c>
      <c r="F47" s="89"/>
      <c r="G47" s="198">
        <f>G48+G49+G50</f>
        <v>3975.43162</v>
      </c>
      <c r="H47" s="91"/>
    </row>
    <row r="48" spans="1:8" s="50" customFormat="1" ht="47.25">
      <c r="A48" s="95"/>
      <c r="B48" s="88" t="s">
        <v>15</v>
      </c>
      <c r="C48" s="89" t="s">
        <v>35</v>
      </c>
      <c r="D48" s="89" t="s">
        <v>37</v>
      </c>
      <c r="E48" s="90" t="s">
        <v>21</v>
      </c>
      <c r="F48" s="89" t="s">
        <v>16</v>
      </c>
      <c r="G48" s="198">
        <v>3484.17962</v>
      </c>
      <c r="H48" s="91"/>
    </row>
    <row r="49" spans="1:8" s="50" customFormat="1" ht="15.75">
      <c r="A49" s="95"/>
      <c r="B49" s="88" t="s">
        <v>22</v>
      </c>
      <c r="C49" s="89" t="s">
        <v>35</v>
      </c>
      <c r="D49" s="89" t="s">
        <v>37</v>
      </c>
      <c r="E49" s="90" t="s">
        <v>21</v>
      </c>
      <c r="F49" s="89" t="s">
        <v>23</v>
      </c>
      <c r="G49" s="198">
        <v>362.552</v>
      </c>
      <c r="H49" s="91"/>
    </row>
    <row r="50" spans="1:8" s="50" customFormat="1" ht="15.75">
      <c r="A50" s="95"/>
      <c r="B50" s="88" t="s">
        <v>24</v>
      </c>
      <c r="C50" s="89" t="s">
        <v>35</v>
      </c>
      <c r="D50" s="89" t="s">
        <v>37</v>
      </c>
      <c r="E50" s="90" t="s">
        <v>21</v>
      </c>
      <c r="F50" s="89" t="s">
        <v>25</v>
      </c>
      <c r="G50" s="198">
        <v>128.7</v>
      </c>
      <c r="H50" s="91"/>
    </row>
    <row r="51" spans="1:8" s="50" customFormat="1" ht="15.75">
      <c r="A51" s="95"/>
      <c r="B51" s="88" t="s">
        <v>38</v>
      </c>
      <c r="C51" s="89" t="s">
        <v>35</v>
      </c>
      <c r="D51" s="89" t="s">
        <v>37</v>
      </c>
      <c r="E51" s="90" t="s">
        <v>39</v>
      </c>
      <c r="F51" s="89"/>
      <c r="G51" s="198">
        <f>G52+G53</f>
        <v>4216.01493</v>
      </c>
      <c r="H51" s="91"/>
    </row>
    <row r="52" spans="1:8" s="50" customFormat="1" ht="47.25">
      <c r="A52" s="95"/>
      <c r="B52" s="88" t="s">
        <v>15</v>
      </c>
      <c r="C52" s="89" t="s">
        <v>35</v>
      </c>
      <c r="D52" s="89" t="s">
        <v>37</v>
      </c>
      <c r="E52" s="90" t="s">
        <v>39</v>
      </c>
      <c r="F52" s="89" t="s">
        <v>16</v>
      </c>
      <c r="G52" s="198">
        <v>4139.35893</v>
      </c>
      <c r="H52" s="91"/>
    </row>
    <row r="53" spans="1:8" s="50" customFormat="1" ht="15.75">
      <c r="A53" s="95"/>
      <c r="B53" s="88" t="s">
        <v>22</v>
      </c>
      <c r="C53" s="89" t="s">
        <v>35</v>
      </c>
      <c r="D53" s="89" t="s">
        <v>37</v>
      </c>
      <c r="E53" s="90" t="s">
        <v>39</v>
      </c>
      <c r="F53" s="89" t="s">
        <v>23</v>
      </c>
      <c r="G53" s="198">
        <v>76.656</v>
      </c>
      <c r="H53" s="91"/>
    </row>
    <row r="54" spans="1:8" s="50" customFormat="1" ht="15.75">
      <c r="A54" s="95"/>
      <c r="B54" s="98" t="s">
        <v>40</v>
      </c>
      <c r="C54" s="89" t="s">
        <v>35</v>
      </c>
      <c r="D54" s="89" t="s">
        <v>41</v>
      </c>
      <c r="E54" s="90"/>
      <c r="F54" s="89"/>
      <c r="G54" s="198">
        <f>G55</f>
        <v>400</v>
      </c>
      <c r="H54" s="99"/>
    </row>
    <row r="55" spans="1:8" s="50" customFormat="1" ht="15.75">
      <c r="A55" s="95"/>
      <c r="B55" s="88" t="s">
        <v>11</v>
      </c>
      <c r="C55" s="89" t="s">
        <v>35</v>
      </c>
      <c r="D55" s="89" t="s">
        <v>41</v>
      </c>
      <c r="E55" s="90" t="s">
        <v>12</v>
      </c>
      <c r="F55" s="89"/>
      <c r="G55" s="198">
        <f>G56</f>
        <v>400</v>
      </c>
      <c r="H55" s="99"/>
    </row>
    <row r="56" spans="1:8" s="54" customFormat="1" ht="15.75">
      <c r="A56" s="95"/>
      <c r="B56" s="92" t="s">
        <v>42</v>
      </c>
      <c r="C56" s="89" t="s">
        <v>35</v>
      </c>
      <c r="D56" s="89" t="s">
        <v>41</v>
      </c>
      <c r="E56" s="90" t="s">
        <v>43</v>
      </c>
      <c r="F56" s="89"/>
      <c r="G56" s="198">
        <f>G57</f>
        <v>400</v>
      </c>
      <c r="H56" s="99"/>
    </row>
    <row r="57" spans="1:8" s="55" customFormat="1" ht="15.75">
      <c r="A57" s="95"/>
      <c r="B57" s="88" t="s">
        <v>24</v>
      </c>
      <c r="C57" s="89" t="s">
        <v>35</v>
      </c>
      <c r="D57" s="89" t="s">
        <v>41</v>
      </c>
      <c r="E57" s="90" t="s">
        <v>43</v>
      </c>
      <c r="F57" s="89" t="s">
        <v>25</v>
      </c>
      <c r="G57" s="198">
        <v>400</v>
      </c>
      <c r="H57" s="100"/>
    </row>
    <row r="58" spans="1:8" s="55" customFormat="1" ht="15.75">
      <c r="A58" s="95"/>
      <c r="B58" s="88" t="s">
        <v>44</v>
      </c>
      <c r="C58" s="89" t="s">
        <v>35</v>
      </c>
      <c r="D58" s="89" t="s">
        <v>45</v>
      </c>
      <c r="E58" s="90"/>
      <c r="F58" s="89"/>
      <c r="G58" s="198">
        <f>G59</f>
        <v>9642.044</v>
      </c>
      <c r="H58" s="100"/>
    </row>
    <row r="59" spans="1:8" s="55" customFormat="1" ht="15.75">
      <c r="A59" s="95"/>
      <c r="B59" s="88" t="s">
        <v>11</v>
      </c>
      <c r="C59" s="89" t="s">
        <v>35</v>
      </c>
      <c r="D59" s="89" t="s">
        <v>45</v>
      </c>
      <c r="E59" s="90" t="s">
        <v>12</v>
      </c>
      <c r="F59" s="89"/>
      <c r="G59" s="198">
        <f>G62+G60</f>
        <v>9642.044</v>
      </c>
      <c r="H59" s="100"/>
    </row>
    <row r="60" spans="1:8" s="55" customFormat="1" ht="31.5">
      <c r="A60" s="95"/>
      <c r="B60" s="88" t="s">
        <v>266</v>
      </c>
      <c r="C60" s="89" t="s">
        <v>35</v>
      </c>
      <c r="D60" s="89" t="s">
        <v>45</v>
      </c>
      <c r="E60" s="90" t="s">
        <v>52</v>
      </c>
      <c r="F60" s="89"/>
      <c r="G60" s="198">
        <f>G61</f>
        <v>3642.044</v>
      </c>
      <c r="H60" s="100"/>
    </row>
    <row r="61" spans="1:8" s="55" customFormat="1" ht="15.75">
      <c r="A61" s="95"/>
      <c r="B61" s="92" t="s">
        <v>53</v>
      </c>
      <c r="C61" s="89" t="s">
        <v>35</v>
      </c>
      <c r="D61" s="89" t="s">
        <v>45</v>
      </c>
      <c r="E61" s="90" t="s">
        <v>52</v>
      </c>
      <c r="F61" s="89" t="s">
        <v>54</v>
      </c>
      <c r="G61" s="198">
        <v>3642.044</v>
      </c>
      <c r="H61" s="100"/>
    </row>
    <row r="62" spans="1:8" s="51" customFormat="1" ht="31.5">
      <c r="A62" s="95"/>
      <c r="B62" s="88" t="s">
        <v>46</v>
      </c>
      <c r="C62" s="89" t="s">
        <v>35</v>
      </c>
      <c r="D62" s="89" t="s">
        <v>45</v>
      </c>
      <c r="E62" s="90" t="s">
        <v>47</v>
      </c>
      <c r="F62" s="89"/>
      <c r="G62" s="198">
        <f>G63</f>
        <v>6000</v>
      </c>
      <c r="H62" s="96"/>
    </row>
    <row r="63" spans="1:8" s="55" customFormat="1" ht="15.75">
      <c r="A63" s="95"/>
      <c r="B63" s="88" t="s">
        <v>24</v>
      </c>
      <c r="C63" s="89" t="s">
        <v>35</v>
      </c>
      <c r="D63" s="89" t="s">
        <v>45</v>
      </c>
      <c r="E63" s="90" t="s">
        <v>47</v>
      </c>
      <c r="F63" s="89" t="s">
        <v>25</v>
      </c>
      <c r="G63" s="198">
        <v>6000</v>
      </c>
      <c r="H63" s="96"/>
    </row>
    <row r="64" spans="1:8" s="52" customFormat="1" ht="15.75">
      <c r="A64" s="82">
        <v>4</v>
      </c>
      <c r="B64" s="83" t="s">
        <v>55</v>
      </c>
      <c r="C64" s="84" t="s">
        <v>56</v>
      </c>
      <c r="D64" s="84"/>
      <c r="E64" s="84"/>
      <c r="F64" s="84"/>
      <c r="G64" s="85">
        <f>G65+G79</f>
        <v>24071.714200000002</v>
      </c>
      <c r="H64" s="94"/>
    </row>
    <row r="65" spans="1:8" s="55" customFormat="1" ht="15.75">
      <c r="A65" s="95"/>
      <c r="B65" s="88" t="s">
        <v>7</v>
      </c>
      <c r="C65" s="89" t="s">
        <v>56</v>
      </c>
      <c r="D65" s="89" t="s">
        <v>8</v>
      </c>
      <c r="E65" s="90"/>
      <c r="F65" s="89"/>
      <c r="G65" s="198">
        <f>G66+G71</f>
        <v>19922.983</v>
      </c>
      <c r="H65" s="96"/>
    </row>
    <row r="66" spans="1:8" s="55" customFormat="1" ht="31.5">
      <c r="A66" s="95"/>
      <c r="B66" s="92" t="s">
        <v>30</v>
      </c>
      <c r="C66" s="89" t="s">
        <v>56</v>
      </c>
      <c r="D66" s="89" t="s">
        <v>31</v>
      </c>
      <c r="E66" s="90" t="s">
        <v>19</v>
      </c>
      <c r="F66" s="89" t="s">
        <v>19</v>
      </c>
      <c r="G66" s="198">
        <f>G67</f>
        <v>19712.983</v>
      </c>
      <c r="H66" s="97"/>
    </row>
    <row r="67" spans="1:8" s="55" customFormat="1" ht="15.75">
      <c r="A67" s="95"/>
      <c r="B67" s="88" t="s">
        <v>11</v>
      </c>
      <c r="C67" s="89" t="s">
        <v>56</v>
      </c>
      <c r="D67" s="89" t="s">
        <v>31</v>
      </c>
      <c r="E67" s="90" t="s">
        <v>12</v>
      </c>
      <c r="F67" s="89"/>
      <c r="G67" s="198">
        <f>G68</f>
        <v>19712.983</v>
      </c>
      <c r="H67" s="97"/>
    </row>
    <row r="68" spans="1:8" s="55" customFormat="1" ht="31.5">
      <c r="A68" s="95"/>
      <c r="B68" s="88" t="s">
        <v>20</v>
      </c>
      <c r="C68" s="89" t="s">
        <v>56</v>
      </c>
      <c r="D68" s="89" t="s">
        <v>31</v>
      </c>
      <c r="E68" s="90" t="s">
        <v>21</v>
      </c>
      <c r="F68" s="89"/>
      <c r="G68" s="198">
        <f>G69+G70</f>
        <v>19712.983</v>
      </c>
      <c r="H68" s="96"/>
    </row>
    <row r="69" spans="1:8" s="56" customFormat="1" ht="47.25">
      <c r="A69" s="102"/>
      <c r="B69" s="88" t="s">
        <v>15</v>
      </c>
      <c r="C69" s="89" t="s">
        <v>56</v>
      </c>
      <c r="D69" s="89" t="s">
        <v>31</v>
      </c>
      <c r="E69" s="90" t="s">
        <v>21</v>
      </c>
      <c r="F69" s="89" t="s">
        <v>16</v>
      </c>
      <c r="G69" s="198">
        <f>13792.29046+799.422+4103.94166</f>
        <v>18695.65412</v>
      </c>
      <c r="H69" s="103"/>
    </row>
    <row r="70" spans="1:8" s="56" customFormat="1" ht="15.75">
      <c r="A70" s="102"/>
      <c r="B70" s="88" t="s">
        <v>22</v>
      </c>
      <c r="C70" s="89" t="s">
        <v>56</v>
      </c>
      <c r="D70" s="89" t="s">
        <v>31</v>
      </c>
      <c r="E70" s="90" t="s">
        <v>21</v>
      </c>
      <c r="F70" s="89" t="s">
        <v>23</v>
      </c>
      <c r="G70" s="198">
        <f>937.32888+80</f>
        <v>1017.32888</v>
      </c>
      <c r="H70" s="103"/>
    </row>
    <row r="71" spans="1:8" s="51" customFormat="1" ht="15.75">
      <c r="A71" s="95"/>
      <c r="B71" s="88" t="s">
        <v>44</v>
      </c>
      <c r="C71" s="89" t="s">
        <v>56</v>
      </c>
      <c r="D71" s="89" t="s">
        <v>45</v>
      </c>
      <c r="E71" s="90"/>
      <c r="F71" s="89"/>
      <c r="G71" s="198">
        <f>G72</f>
        <v>210</v>
      </c>
      <c r="H71" s="96"/>
    </row>
    <row r="72" spans="1:8" s="51" customFormat="1" ht="31.5">
      <c r="A72" s="95"/>
      <c r="B72" s="88" t="s">
        <v>201</v>
      </c>
      <c r="C72" s="89" t="s">
        <v>56</v>
      </c>
      <c r="D72" s="89" t="s">
        <v>45</v>
      </c>
      <c r="E72" s="90" t="s">
        <v>57</v>
      </c>
      <c r="F72" s="89"/>
      <c r="G72" s="198">
        <f>G73+G76</f>
        <v>210</v>
      </c>
      <c r="H72" s="96"/>
    </row>
    <row r="73" spans="1:8" s="51" customFormat="1" ht="78.75">
      <c r="A73" s="95"/>
      <c r="B73" s="104" t="s">
        <v>268</v>
      </c>
      <c r="C73" s="89" t="s">
        <v>56</v>
      </c>
      <c r="D73" s="89" t="s">
        <v>45</v>
      </c>
      <c r="E73" s="90" t="s">
        <v>58</v>
      </c>
      <c r="F73" s="89"/>
      <c r="G73" s="198">
        <f>G74+G75</f>
        <v>105</v>
      </c>
      <c r="H73" s="96"/>
    </row>
    <row r="74" spans="1:8" s="51" customFormat="1" ht="15.75">
      <c r="A74" s="95"/>
      <c r="B74" s="88" t="s">
        <v>24</v>
      </c>
      <c r="C74" s="89" t="s">
        <v>56</v>
      </c>
      <c r="D74" s="89" t="s">
        <v>45</v>
      </c>
      <c r="E74" s="90" t="s">
        <v>58</v>
      </c>
      <c r="F74" s="89" t="s">
        <v>25</v>
      </c>
      <c r="G74" s="198">
        <v>100</v>
      </c>
      <c r="H74" s="96"/>
    </row>
    <row r="75" spans="1:8" s="51" customFormat="1" ht="15.75">
      <c r="A75" s="95"/>
      <c r="B75" s="88" t="s">
        <v>22</v>
      </c>
      <c r="C75" s="89" t="s">
        <v>56</v>
      </c>
      <c r="D75" s="89" t="s">
        <v>45</v>
      </c>
      <c r="E75" s="90" t="s">
        <v>58</v>
      </c>
      <c r="F75" s="89" t="s">
        <v>23</v>
      </c>
      <c r="G75" s="198">
        <v>5</v>
      </c>
      <c r="H75" s="96"/>
    </row>
    <row r="76" spans="1:8" s="51" customFormat="1" ht="63">
      <c r="A76" s="95"/>
      <c r="B76" s="104" t="s">
        <v>267</v>
      </c>
      <c r="C76" s="89" t="s">
        <v>56</v>
      </c>
      <c r="D76" s="89" t="s">
        <v>45</v>
      </c>
      <c r="E76" s="90" t="s">
        <v>248</v>
      </c>
      <c r="F76" s="89"/>
      <c r="G76" s="198">
        <f>G77+G78</f>
        <v>105</v>
      </c>
      <c r="H76" s="96"/>
    </row>
    <row r="77" spans="1:8" s="51" customFormat="1" ht="15.75">
      <c r="A77" s="95"/>
      <c r="B77" s="88" t="s">
        <v>24</v>
      </c>
      <c r="C77" s="89" t="s">
        <v>56</v>
      </c>
      <c r="D77" s="89" t="s">
        <v>45</v>
      </c>
      <c r="E77" s="90" t="s">
        <v>248</v>
      </c>
      <c r="F77" s="89" t="s">
        <v>25</v>
      </c>
      <c r="G77" s="198">
        <v>100</v>
      </c>
      <c r="H77" s="96"/>
    </row>
    <row r="78" spans="1:8" s="51" customFormat="1" ht="15.75">
      <c r="A78" s="95"/>
      <c r="B78" s="88" t="s">
        <v>22</v>
      </c>
      <c r="C78" s="89" t="s">
        <v>56</v>
      </c>
      <c r="D78" s="89" t="s">
        <v>45</v>
      </c>
      <c r="E78" s="90" t="s">
        <v>248</v>
      </c>
      <c r="F78" s="89" t="s">
        <v>23</v>
      </c>
      <c r="G78" s="198">
        <v>5</v>
      </c>
      <c r="H78" s="96"/>
    </row>
    <row r="79" spans="1:8" s="51" customFormat="1" ht="15.75">
      <c r="A79" s="101"/>
      <c r="B79" s="88" t="s">
        <v>48</v>
      </c>
      <c r="C79" s="89" t="s">
        <v>56</v>
      </c>
      <c r="D79" s="89" t="s">
        <v>49</v>
      </c>
      <c r="E79" s="90"/>
      <c r="F79" s="89"/>
      <c r="G79" s="198">
        <f>G80</f>
        <v>4148.7312</v>
      </c>
      <c r="H79" s="96"/>
    </row>
    <row r="80" spans="1:8" s="51" customFormat="1" ht="15.75">
      <c r="A80" s="101"/>
      <c r="B80" s="88" t="s">
        <v>59</v>
      </c>
      <c r="C80" s="89" t="s">
        <v>56</v>
      </c>
      <c r="D80" s="89" t="s">
        <v>60</v>
      </c>
      <c r="E80" s="90"/>
      <c r="F80" s="89"/>
      <c r="G80" s="198">
        <f>G82</f>
        <v>4148.7312</v>
      </c>
      <c r="H80" s="96"/>
    </row>
    <row r="81" spans="1:8" s="51" customFormat="1" ht="15.75">
      <c r="A81" s="101"/>
      <c r="B81" s="88" t="s">
        <v>11</v>
      </c>
      <c r="C81" s="89" t="s">
        <v>56</v>
      </c>
      <c r="D81" s="89" t="s">
        <v>60</v>
      </c>
      <c r="E81" s="90" t="s">
        <v>12</v>
      </c>
      <c r="F81" s="89"/>
      <c r="G81" s="198">
        <f>G82</f>
        <v>4148.7312</v>
      </c>
      <c r="H81" s="96"/>
    </row>
    <row r="82" spans="1:8" s="51" customFormat="1" ht="15.75">
      <c r="A82" s="87"/>
      <c r="B82" s="92" t="s">
        <v>61</v>
      </c>
      <c r="C82" s="89" t="s">
        <v>56</v>
      </c>
      <c r="D82" s="89" t="s">
        <v>60</v>
      </c>
      <c r="E82" s="90" t="s">
        <v>62</v>
      </c>
      <c r="F82" s="89"/>
      <c r="G82" s="198">
        <f>G83</f>
        <v>4148.7312</v>
      </c>
      <c r="H82" s="96"/>
    </row>
    <row r="83" spans="1:8" s="51" customFormat="1" ht="15.75">
      <c r="A83" s="87"/>
      <c r="B83" s="92" t="s">
        <v>53</v>
      </c>
      <c r="C83" s="89" t="s">
        <v>56</v>
      </c>
      <c r="D83" s="89" t="s">
        <v>60</v>
      </c>
      <c r="E83" s="90" t="s">
        <v>62</v>
      </c>
      <c r="F83" s="89" t="s">
        <v>54</v>
      </c>
      <c r="G83" s="198">
        <v>4148.7312</v>
      </c>
      <c r="H83" s="96"/>
    </row>
    <row r="84" spans="1:8" s="52" customFormat="1" ht="15.75">
      <c r="A84" s="82">
        <v>5</v>
      </c>
      <c r="B84" s="83" t="s">
        <v>63</v>
      </c>
      <c r="C84" s="84" t="s">
        <v>64</v>
      </c>
      <c r="D84" s="84"/>
      <c r="E84" s="84"/>
      <c r="F84" s="84"/>
      <c r="G84" s="85">
        <f>G85+G90+G118+G199+G212</f>
        <v>394767.6653</v>
      </c>
      <c r="H84" s="94"/>
    </row>
    <row r="85" spans="1:8" s="52" customFormat="1" ht="15.75">
      <c r="A85" s="181"/>
      <c r="B85" s="92" t="s">
        <v>7</v>
      </c>
      <c r="C85" s="90" t="s">
        <v>64</v>
      </c>
      <c r="D85" s="90" t="s">
        <v>8</v>
      </c>
      <c r="E85" s="90"/>
      <c r="F85" s="90"/>
      <c r="G85" s="198">
        <f>G86</f>
        <v>6369</v>
      </c>
      <c r="H85" s="94"/>
    </row>
    <row r="86" spans="1:8" s="52" customFormat="1" ht="15.75">
      <c r="A86" s="181"/>
      <c r="B86" s="92" t="s">
        <v>44</v>
      </c>
      <c r="C86" s="90" t="s">
        <v>64</v>
      </c>
      <c r="D86" s="90" t="s">
        <v>45</v>
      </c>
      <c r="E86" s="90"/>
      <c r="F86" s="90"/>
      <c r="G86" s="198">
        <f>G87</f>
        <v>6369</v>
      </c>
      <c r="H86" s="94"/>
    </row>
    <row r="87" spans="1:8" s="52" customFormat="1" ht="15.75">
      <c r="A87" s="181"/>
      <c r="B87" s="92" t="s">
        <v>11</v>
      </c>
      <c r="C87" s="90" t="s">
        <v>64</v>
      </c>
      <c r="D87" s="90" t="s">
        <v>45</v>
      </c>
      <c r="E87" s="90" t="s">
        <v>12</v>
      </c>
      <c r="F87" s="90"/>
      <c r="G87" s="198">
        <f>G88</f>
        <v>6369</v>
      </c>
      <c r="H87" s="180"/>
    </row>
    <row r="88" spans="1:8" s="52" customFormat="1" ht="31.5">
      <c r="A88" s="181"/>
      <c r="B88" s="92" t="s">
        <v>282</v>
      </c>
      <c r="C88" s="90" t="s">
        <v>64</v>
      </c>
      <c r="D88" s="90" t="s">
        <v>45</v>
      </c>
      <c r="E88" s="90" t="s">
        <v>281</v>
      </c>
      <c r="F88" s="90"/>
      <c r="G88" s="198">
        <f>G89</f>
        <v>6369</v>
      </c>
      <c r="H88" s="94"/>
    </row>
    <row r="89" spans="1:8" s="52" customFormat="1" ht="15.75">
      <c r="A89" s="181"/>
      <c r="B89" s="92" t="s">
        <v>65</v>
      </c>
      <c r="C89" s="90" t="s">
        <v>64</v>
      </c>
      <c r="D89" s="90" t="s">
        <v>45</v>
      </c>
      <c r="E89" s="90" t="s">
        <v>281</v>
      </c>
      <c r="F89" s="90" t="s">
        <v>66</v>
      </c>
      <c r="G89" s="198">
        <f>6060+309</f>
        <v>6369</v>
      </c>
      <c r="H89" s="94"/>
    </row>
    <row r="90" spans="1:8" s="52" customFormat="1" ht="15.75">
      <c r="A90" s="181"/>
      <c r="B90" s="88" t="s">
        <v>67</v>
      </c>
      <c r="C90" s="90" t="s">
        <v>64</v>
      </c>
      <c r="D90" s="90" t="s">
        <v>68</v>
      </c>
      <c r="E90" s="90"/>
      <c r="F90" s="90"/>
      <c r="G90" s="198">
        <f>G91+G98+G111</f>
        <v>46922.485</v>
      </c>
      <c r="H90" s="94"/>
    </row>
    <row r="91" spans="1:8" s="52" customFormat="1" ht="15.75">
      <c r="A91" s="181"/>
      <c r="B91" s="88" t="s">
        <v>231</v>
      </c>
      <c r="C91" s="89" t="s">
        <v>64</v>
      </c>
      <c r="D91" s="89" t="s">
        <v>230</v>
      </c>
      <c r="E91" s="90"/>
      <c r="F91" s="89"/>
      <c r="G91" s="198">
        <f>G92</f>
        <v>4234.96</v>
      </c>
      <c r="H91" s="94"/>
    </row>
    <row r="92" spans="1:8" s="52" customFormat="1" ht="31.5">
      <c r="A92" s="181"/>
      <c r="B92" s="88" t="s">
        <v>271</v>
      </c>
      <c r="C92" s="89" t="s">
        <v>64</v>
      </c>
      <c r="D92" s="89" t="s">
        <v>230</v>
      </c>
      <c r="E92" s="90" t="s">
        <v>109</v>
      </c>
      <c r="F92" s="107"/>
      <c r="G92" s="198">
        <f>G93</f>
        <v>4234.96</v>
      </c>
      <c r="H92" s="94"/>
    </row>
    <row r="93" spans="1:8" s="52" customFormat="1" ht="31.5">
      <c r="A93" s="181"/>
      <c r="B93" s="104" t="s">
        <v>223</v>
      </c>
      <c r="C93" s="89" t="s">
        <v>64</v>
      </c>
      <c r="D93" s="89" t="s">
        <v>230</v>
      </c>
      <c r="E93" s="90" t="s">
        <v>224</v>
      </c>
      <c r="F93" s="107"/>
      <c r="G93" s="198">
        <f>G94+G96</f>
        <v>4234.96</v>
      </c>
      <c r="H93" s="94"/>
    </row>
    <row r="94" spans="1:8" s="52" customFormat="1" ht="47.25">
      <c r="A94" s="181"/>
      <c r="B94" s="104" t="s">
        <v>258</v>
      </c>
      <c r="C94" s="89" t="s">
        <v>64</v>
      </c>
      <c r="D94" s="89" t="s">
        <v>230</v>
      </c>
      <c r="E94" s="90" t="s">
        <v>259</v>
      </c>
      <c r="F94" s="51"/>
      <c r="G94" s="198">
        <f>G95</f>
        <v>184.96</v>
      </c>
      <c r="H94" s="94"/>
    </row>
    <row r="95" spans="1:8" s="52" customFormat="1" ht="15.75">
      <c r="A95" s="181"/>
      <c r="B95" s="88" t="s">
        <v>22</v>
      </c>
      <c r="C95" s="89" t="s">
        <v>64</v>
      </c>
      <c r="D95" s="89" t="s">
        <v>230</v>
      </c>
      <c r="E95" s="90" t="s">
        <v>259</v>
      </c>
      <c r="F95" s="107" t="s">
        <v>23</v>
      </c>
      <c r="G95" s="198">
        <v>184.96</v>
      </c>
      <c r="H95" s="94"/>
    </row>
    <row r="96" spans="1:8" s="52" customFormat="1" ht="47.25">
      <c r="A96" s="181"/>
      <c r="B96" s="104" t="s">
        <v>257</v>
      </c>
      <c r="C96" s="89" t="s">
        <v>64</v>
      </c>
      <c r="D96" s="89" t="s">
        <v>230</v>
      </c>
      <c r="E96" s="90" t="s">
        <v>312</v>
      </c>
      <c r="F96" s="51"/>
      <c r="G96" s="198">
        <f>G97</f>
        <v>4050</v>
      </c>
      <c r="H96" s="188"/>
    </row>
    <row r="97" spans="1:8" s="52" customFormat="1" ht="15.75">
      <c r="A97" s="181"/>
      <c r="B97" s="88" t="s">
        <v>22</v>
      </c>
      <c r="C97" s="89" t="s">
        <v>64</v>
      </c>
      <c r="D97" s="89" t="s">
        <v>230</v>
      </c>
      <c r="E97" s="90" t="s">
        <v>312</v>
      </c>
      <c r="F97" s="107" t="s">
        <v>23</v>
      </c>
      <c r="G97" s="198">
        <v>4050</v>
      </c>
      <c r="H97" s="191"/>
    </row>
    <row r="98" spans="1:8" s="50" customFormat="1" ht="15.75">
      <c r="A98" s="95"/>
      <c r="B98" s="88" t="s">
        <v>69</v>
      </c>
      <c r="C98" s="89" t="s">
        <v>64</v>
      </c>
      <c r="D98" s="89" t="s">
        <v>70</v>
      </c>
      <c r="E98" s="90"/>
      <c r="F98" s="89"/>
      <c r="G98" s="198">
        <f>G99+G105</f>
        <v>39588.765</v>
      </c>
      <c r="H98" s="106"/>
    </row>
    <row r="99" spans="1:11" s="50" customFormat="1" ht="31.5" customHeight="1">
      <c r="A99" s="95"/>
      <c r="B99" s="88" t="s">
        <v>204</v>
      </c>
      <c r="C99" s="89" t="s">
        <v>64</v>
      </c>
      <c r="D99" s="89" t="s">
        <v>70</v>
      </c>
      <c r="E99" s="90" t="s">
        <v>71</v>
      </c>
      <c r="F99" s="107"/>
      <c r="G99" s="198">
        <f>G100</f>
        <v>30447.485</v>
      </c>
      <c r="H99" s="96"/>
      <c r="I99" s="51"/>
      <c r="J99" s="51"/>
      <c r="K99" s="51"/>
    </row>
    <row r="100" spans="1:11" s="50" customFormat="1" ht="15.75" customHeight="1">
      <c r="A100" s="95"/>
      <c r="B100" s="104" t="s">
        <v>135</v>
      </c>
      <c r="C100" s="89" t="s">
        <v>64</v>
      </c>
      <c r="D100" s="89" t="s">
        <v>70</v>
      </c>
      <c r="E100" s="90" t="s">
        <v>72</v>
      </c>
      <c r="F100" s="107"/>
      <c r="G100" s="198">
        <f>G103+G101</f>
        <v>30447.485</v>
      </c>
      <c r="H100" s="96"/>
      <c r="I100" s="51"/>
      <c r="J100" s="51"/>
      <c r="K100" s="51"/>
    </row>
    <row r="101" spans="1:11" s="50" customFormat="1" ht="63">
      <c r="A101" s="95"/>
      <c r="B101" s="104" t="s">
        <v>284</v>
      </c>
      <c r="C101" s="89" t="s">
        <v>64</v>
      </c>
      <c r="D101" s="89" t="s">
        <v>70</v>
      </c>
      <c r="E101" s="90" t="s">
        <v>283</v>
      </c>
      <c r="F101" s="107"/>
      <c r="G101" s="198">
        <f>G102</f>
        <v>23900</v>
      </c>
      <c r="H101" s="96"/>
      <c r="I101" s="51"/>
      <c r="J101" s="51"/>
      <c r="K101" s="51"/>
    </row>
    <row r="102" spans="1:11" s="50" customFormat="1" ht="15.75" customHeight="1">
      <c r="A102" s="95"/>
      <c r="B102" s="104" t="s">
        <v>22</v>
      </c>
      <c r="C102" s="89" t="s">
        <v>64</v>
      </c>
      <c r="D102" s="89" t="s">
        <v>70</v>
      </c>
      <c r="E102" s="90" t="s">
        <v>283</v>
      </c>
      <c r="F102" s="107" t="s">
        <v>23</v>
      </c>
      <c r="G102" s="198">
        <v>23900</v>
      </c>
      <c r="H102" s="103"/>
      <c r="I102" s="51"/>
      <c r="J102" s="51"/>
      <c r="K102" s="51"/>
    </row>
    <row r="103" spans="1:11" s="50" customFormat="1" ht="78.75">
      <c r="A103" s="95"/>
      <c r="B103" s="104" t="s">
        <v>318</v>
      </c>
      <c r="C103" s="89" t="s">
        <v>64</v>
      </c>
      <c r="D103" s="89" t="s">
        <v>70</v>
      </c>
      <c r="E103" s="90" t="s">
        <v>313</v>
      </c>
      <c r="F103" s="108"/>
      <c r="G103" s="198">
        <f>G104</f>
        <v>6547.485</v>
      </c>
      <c r="H103" s="189"/>
      <c r="I103" s="117"/>
      <c r="J103" s="117"/>
      <c r="K103" s="51"/>
    </row>
    <row r="104" spans="1:11" s="53" customFormat="1" ht="15.75" customHeight="1">
      <c r="A104" s="95"/>
      <c r="B104" s="104" t="s">
        <v>22</v>
      </c>
      <c r="C104" s="89" t="s">
        <v>64</v>
      </c>
      <c r="D104" s="89" t="s">
        <v>70</v>
      </c>
      <c r="E104" s="90" t="s">
        <v>313</v>
      </c>
      <c r="F104" s="107" t="s">
        <v>23</v>
      </c>
      <c r="G104" s="198">
        <f>5247.485+1300</f>
        <v>6547.485</v>
      </c>
      <c r="H104" s="110"/>
      <c r="I104" s="110"/>
      <c r="J104" s="117"/>
      <c r="K104" s="51"/>
    </row>
    <row r="105" spans="1:11" s="53" customFormat="1" ht="15.75">
      <c r="A105" s="95"/>
      <c r="B105" s="88" t="s">
        <v>276</v>
      </c>
      <c r="C105" s="89" t="s">
        <v>64</v>
      </c>
      <c r="D105" s="89" t="s">
        <v>70</v>
      </c>
      <c r="E105" s="90" t="s">
        <v>111</v>
      </c>
      <c r="F105" s="107"/>
      <c r="G105" s="198">
        <f>G106</f>
        <v>9141.28</v>
      </c>
      <c r="H105" s="110"/>
      <c r="I105" s="110"/>
      <c r="J105" s="117"/>
      <c r="K105" s="51"/>
    </row>
    <row r="106" spans="1:11" s="53" customFormat="1" ht="15.75">
      <c r="A106" s="95"/>
      <c r="B106" s="88" t="s">
        <v>252</v>
      </c>
      <c r="C106" s="89" t="s">
        <v>64</v>
      </c>
      <c r="D106" s="89" t="s">
        <v>70</v>
      </c>
      <c r="E106" s="90" t="s">
        <v>112</v>
      </c>
      <c r="F106" s="107"/>
      <c r="G106" s="198">
        <f>G107+G109</f>
        <v>9141.28</v>
      </c>
      <c r="H106" s="110"/>
      <c r="I106" s="110"/>
      <c r="J106" s="117"/>
      <c r="K106" s="51"/>
    </row>
    <row r="107" spans="1:11" s="53" customFormat="1" ht="63">
      <c r="A107" s="95"/>
      <c r="B107" s="104" t="s">
        <v>113</v>
      </c>
      <c r="C107" s="89" t="s">
        <v>64</v>
      </c>
      <c r="D107" s="89" t="s">
        <v>70</v>
      </c>
      <c r="E107" s="90" t="s">
        <v>285</v>
      </c>
      <c r="F107" s="108"/>
      <c r="G107" s="198">
        <f>G108</f>
        <v>6000</v>
      </c>
      <c r="H107" s="110"/>
      <c r="I107" s="110"/>
      <c r="J107" s="117"/>
      <c r="K107" s="51"/>
    </row>
    <row r="108" spans="1:11" s="53" customFormat="1" ht="15.75">
      <c r="A108" s="95"/>
      <c r="B108" s="88" t="s">
        <v>22</v>
      </c>
      <c r="C108" s="89" t="s">
        <v>64</v>
      </c>
      <c r="D108" s="89" t="s">
        <v>70</v>
      </c>
      <c r="E108" s="90" t="s">
        <v>285</v>
      </c>
      <c r="F108" s="107" t="s">
        <v>23</v>
      </c>
      <c r="G108" s="198">
        <v>6000</v>
      </c>
      <c r="H108" s="110"/>
      <c r="I108" s="110"/>
      <c r="J108" s="117"/>
      <c r="K108" s="51"/>
    </row>
    <row r="109" spans="1:11" s="53" customFormat="1" ht="63">
      <c r="A109" s="95"/>
      <c r="B109" s="104" t="s">
        <v>114</v>
      </c>
      <c r="C109" s="89" t="s">
        <v>64</v>
      </c>
      <c r="D109" s="89" t="s">
        <v>70</v>
      </c>
      <c r="E109" s="90" t="s">
        <v>314</v>
      </c>
      <c r="F109" s="108"/>
      <c r="G109" s="198">
        <f>G110</f>
        <v>3141.28</v>
      </c>
      <c r="H109" s="110"/>
      <c r="I109" s="110"/>
      <c r="J109" s="117"/>
      <c r="K109" s="51"/>
    </row>
    <row r="110" spans="1:11" s="53" customFormat="1" ht="15.75">
      <c r="A110" s="95"/>
      <c r="B110" s="88" t="s">
        <v>22</v>
      </c>
      <c r="C110" s="89" t="s">
        <v>64</v>
      </c>
      <c r="D110" s="89" t="s">
        <v>70</v>
      </c>
      <c r="E110" s="90" t="s">
        <v>314</v>
      </c>
      <c r="F110" s="107" t="s">
        <v>23</v>
      </c>
      <c r="G110" s="198">
        <v>3141.28</v>
      </c>
      <c r="H110" s="187"/>
      <c r="I110" s="110"/>
      <c r="J110" s="117"/>
      <c r="K110" s="51"/>
    </row>
    <row r="111" spans="1:8" s="50" customFormat="1" ht="15.75">
      <c r="A111" s="95"/>
      <c r="B111" s="88" t="s">
        <v>234</v>
      </c>
      <c r="C111" s="89" t="s">
        <v>64</v>
      </c>
      <c r="D111" s="89" t="s">
        <v>233</v>
      </c>
      <c r="E111" s="90"/>
      <c r="F111" s="89"/>
      <c r="G111" s="198">
        <f>G112</f>
        <v>3098.76</v>
      </c>
      <c r="H111" s="106"/>
    </row>
    <row r="112" spans="1:11" s="50" customFormat="1" ht="31.5" customHeight="1">
      <c r="A112" s="95"/>
      <c r="B112" s="88" t="s">
        <v>254</v>
      </c>
      <c r="C112" s="89" t="s">
        <v>64</v>
      </c>
      <c r="D112" s="89" t="s">
        <v>233</v>
      </c>
      <c r="E112" s="90" t="s">
        <v>83</v>
      </c>
      <c r="F112" s="107"/>
      <c r="G112" s="198">
        <f>G113</f>
        <v>3098.76</v>
      </c>
      <c r="H112" s="96"/>
      <c r="I112" s="51"/>
      <c r="J112" s="51"/>
      <c r="K112" s="51"/>
    </row>
    <row r="113" spans="1:8" s="55" customFormat="1" ht="31.5">
      <c r="A113" s="105"/>
      <c r="B113" s="114" t="s">
        <v>236</v>
      </c>
      <c r="C113" s="89" t="s">
        <v>64</v>
      </c>
      <c r="D113" s="89" t="s">
        <v>233</v>
      </c>
      <c r="E113" s="90" t="s">
        <v>84</v>
      </c>
      <c r="F113" s="89"/>
      <c r="G113" s="198">
        <f>G114+G116</f>
        <v>3098.76</v>
      </c>
      <c r="H113" s="96"/>
    </row>
    <row r="114" spans="1:11" s="50" customFormat="1" ht="80.25" customHeight="1">
      <c r="A114" s="95"/>
      <c r="B114" s="104" t="s">
        <v>238</v>
      </c>
      <c r="C114" s="89" t="s">
        <v>64</v>
      </c>
      <c r="D114" s="89" t="s">
        <v>233</v>
      </c>
      <c r="E114" s="90" t="s">
        <v>239</v>
      </c>
      <c r="F114" s="107"/>
      <c r="G114" s="198">
        <f>G115</f>
        <v>3038</v>
      </c>
      <c r="H114" s="96"/>
      <c r="I114" s="51"/>
      <c r="J114" s="51"/>
      <c r="K114" s="51"/>
    </row>
    <row r="115" spans="1:11" s="50" customFormat="1" ht="15.75" customHeight="1">
      <c r="A115" s="95"/>
      <c r="B115" s="88" t="s">
        <v>22</v>
      </c>
      <c r="C115" s="89" t="s">
        <v>64</v>
      </c>
      <c r="D115" s="89" t="s">
        <v>233</v>
      </c>
      <c r="E115" s="90" t="s">
        <v>239</v>
      </c>
      <c r="F115" s="107" t="s">
        <v>23</v>
      </c>
      <c r="G115" s="198">
        <v>3038</v>
      </c>
      <c r="H115" s="96"/>
      <c r="I115" s="51"/>
      <c r="J115" s="51"/>
      <c r="K115" s="51"/>
    </row>
    <row r="116" spans="1:11" s="50" customFormat="1" ht="62.25" customHeight="1">
      <c r="A116" s="95"/>
      <c r="B116" s="104" t="s">
        <v>260</v>
      </c>
      <c r="C116" s="89" t="s">
        <v>64</v>
      </c>
      <c r="D116" s="89" t="s">
        <v>233</v>
      </c>
      <c r="E116" s="90" t="s">
        <v>315</v>
      </c>
      <c r="F116" s="108"/>
      <c r="G116" s="198">
        <f>G117</f>
        <v>60.76</v>
      </c>
      <c r="H116" s="189"/>
      <c r="I116" s="117"/>
      <c r="J116" s="117"/>
      <c r="K116" s="51"/>
    </row>
    <row r="117" spans="1:11" s="53" customFormat="1" ht="15.75" customHeight="1">
      <c r="A117" s="95"/>
      <c r="B117" s="104" t="s">
        <v>22</v>
      </c>
      <c r="C117" s="89" t="s">
        <v>64</v>
      </c>
      <c r="D117" s="89" t="s">
        <v>233</v>
      </c>
      <c r="E117" s="90" t="s">
        <v>315</v>
      </c>
      <c r="F117" s="107" t="s">
        <v>23</v>
      </c>
      <c r="G117" s="198">
        <v>60.76</v>
      </c>
      <c r="H117" s="110"/>
      <c r="I117" s="110"/>
      <c r="J117" s="117"/>
      <c r="K117" s="51"/>
    </row>
    <row r="118" spans="1:10" s="50" customFormat="1" ht="15.75">
      <c r="A118" s="95"/>
      <c r="B118" s="88" t="s">
        <v>73</v>
      </c>
      <c r="C118" s="89" t="s">
        <v>64</v>
      </c>
      <c r="D118" s="89" t="s">
        <v>74</v>
      </c>
      <c r="E118" s="90"/>
      <c r="F118" s="107"/>
      <c r="G118" s="198">
        <f>G119+G127+G137+G181</f>
        <v>295725.19831</v>
      </c>
      <c r="H118" s="111"/>
      <c r="I118" s="118"/>
      <c r="J118" s="118"/>
    </row>
    <row r="119" spans="1:10" s="50" customFormat="1" ht="15.75">
      <c r="A119" s="95"/>
      <c r="B119" s="88" t="s">
        <v>75</v>
      </c>
      <c r="C119" s="89" t="s">
        <v>64</v>
      </c>
      <c r="D119" s="89" t="s">
        <v>76</v>
      </c>
      <c r="E119" s="90"/>
      <c r="F119" s="107"/>
      <c r="G119" s="198">
        <f>G120+G123</f>
        <v>5050</v>
      </c>
      <c r="H119" s="111"/>
      <c r="I119" s="118"/>
      <c r="J119" s="118"/>
    </row>
    <row r="120" spans="1:8" s="53" customFormat="1" ht="31.5">
      <c r="A120" s="95"/>
      <c r="B120" s="88" t="s">
        <v>244</v>
      </c>
      <c r="C120" s="89" t="s">
        <v>64</v>
      </c>
      <c r="D120" s="89" t="s">
        <v>76</v>
      </c>
      <c r="E120" s="90" t="s">
        <v>77</v>
      </c>
      <c r="F120" s="107"/>
      <c r="G120" s="198">
        <f>G121</f>
        <v>1000</v>
      </c>
      <c r="H120" s="112"/>
    </row>
    <row r="121" spans="1:8" s="53" customFormat="1" ht="63">
      <c r="A121" s="95"/>
      <c r="B121" s="104" t="s">
        <v>78</v>
      </c>
      <c r="C121" s="89" t="s">
        <v>64</v>
      </c>
      <c r="D121" s="89" t="s">
        <v>76</v>
      </c>
      <c r="E121" s="90" t="s">
        <v>79</v>
      </c>
      <c r="F121" s="107"/>
      <c r="G121" s="198">
        <f>G122</f>
        <v>1000</v>
      </c>
      <c r="H121" s="112"/>
    </row>
    <row r="122" spans="1:8" s="56" customFormat="1" ht="15.75">
      <c r="A122" s="102"/>
      <c r="B122" s="88" t="s">
        <v>22</v>
      </c>
      <c r="C122" s="89" t="s">
        <v>64</v>
      </c>
      <c r="D122" s="89" t="s">
        <v>76</v>
      </c>
      <c r="E122" s="90" t="s">
        <v>79</v>
      </c>
      <c r="F122" s="89" t="s">
        <v>23</v>
      </c>
      <c r="G122" s="198">
        <v>1000</v>
      </c>
      <c r="H122" s="113"/>
    </row>
    <row r="123" spans="1:8" s="56" customFormat="1" ht="31.5">
      <c r="A123" s="102"/>
      <c r="B123" s="104" t="s">
        <v>198</v>
      </c>
      <c r="C123" s="89" t="s">
        <v>64</v>
      </c>
      <c r="D123" s="89" t="s">
        <v>76</v>
      </c>
      <c r="E123" s="90" t="s">
        <v>126</v>
      </c>
      <c r="F123" s="89"/>
      <c r="G123" s="198">
        <f>G124</f>
        <v>4050</v>
      </c>
      <c r="H123" s="113"/>
    </row>
    <row r="124" spans="1:8" s="56" customFormat="1" ht="31.5">
      <c r="A124" s="102"/>
      <c r="B124" s="104" t="s">
        <v>199</v>
      </c>
      <c r="C124" s="89" t="s">
        <v>64</v>
      </c>
      <c r="D124" s="89" t="s">
        <v>76</v>
      </c>
      <c r="E124" s="90" t="s">
        <v>200</v>
      </c>
      <c r="F124" s="89"/>
      <c r="G124" s="198">
        <f>G125</f>
        <v>4050</v>
      </c>
      <c r="H124" s="113"/>
    </row>
    <row r="125" spans="1:8" s="56" customFormat="1" ht="47.25">
      <c r="A125" s="102"/>
      <c r="B125" s="104" t="s">
        <v>301</v>
      </c>
      <c r="C125" s="89" t="s">
        <v>64</v>
      </c>
      <c r="D125" s="89" t="s">
        <v>76</v>
      </c>
      <c r="E125" s="90" t="s">
        <v>300</v>
      </c>
      <c r="F125" s="89"/>
      <c r="G125" s="198">
        <f>G126</f>
        <v>4050</v>
      </c>
      <c r="H125" s="113"/>
    </row>
    <row r="126" spans="1:8" s="56" customFormat="1" ht="15.75">
      <c r="A126" s="102"/>
      <c r="B126" s="88" t="s">
        <v>22</v>
      </c>
      <c r="C126" s="89" t="s">
        <v>64</v>
      </c>
      <c r="D126" s="89" t="s">
        <v>76</v>
      </c>
      <c r="E126" s="90" t="s">
        <v>300</v>
      </c>
      <c r="F126" s="89" t="s">
        <v>23</v>
      </c>
      <c r="G126" s="198">
        <v>4050</v>
      </c>
      <c r="H126" s="113"/>
    </row>
    <row r="127" spans="1:8" s="58" customFormat="1" ht="15.75">
      <c r="A127" s="105"/>
      <c r="B127" s="88" t="s">
        <v>80</v>
      </c>
      <c r="C127" s="89" t="s">
        <v>64</v>
      </c>
      <c r="D127" s="89" t="s">
        <v>81</v>
      </c>
      <c r="E127" s="90"/>
      <c r="F127" s="89"/>
      <c r="G127" s="198">
        <f>G132+G128</f>
        <v>12576.204</v>
      </c>
      <c r="H127" s="91"/>
    </row>
    <row r="128" spans="1:8" s="58" customFormat="1" ht="31.5">
      <c r="A128" s="105"/>
      <c r="B128" s="88" t="s">
        <v>254</v>
      </c>
      <c r="C128" s="89" t="s">
        <v>64</v>
      </c>
      <c r="D128" s="89" t="s">
        <v>81</v>
      </c>
      <c r="E128" s="90" t="s">
        <v>83</v>
      </c>
      <c r="F128" s="89"/>
      <c r="G128" s="198">
        <f>G129</f>
        <v>500</v>
      </c>
      <c r="H128" s="91"/>
    </row>
    <row r="129" spans="1:8" s="58" customFormat="1" ht="31.5">
      <c r="A129" s="105"/>
      <c r="B129" s="114" t="s">
        <v>236</v>
      </c>
      <c r="C129" s="89" t="s">
        <v>64</v>
      </c>
      <c r="D129" s="89" t="s">
        <v>81</v>
      </c>
      <c r="E129" s="90" t="s">
        <v>84</v>
      </c>
      <c r="F129" s="89"/>
      <c r="G129" s="198">
        <f>G130</f>
        <v>500</v>
      </c>
      <c r="H129" s="91"/>
    </row>
    <row r="130" spans="1:8" s="58" customFormat="1" ht="63">
      <c r="A130" s="105"/>
      <c r="B130" s="104" t="s">
        <v>304</v>
      </c>
      <c r="C130" s="89" t="s">
        <v>64</v>
      </c>
      <c r="D130" s="89" t="s">
        <v>81</v>
      </c>
      <c r="E130" s="90" t="s">
        <v>86</v>
      </c>
      <c r="F130" s="89"/>
      <c r="G130" s="198">
        <f>G131</f>
        <v>500</v>
      </c>
      <c r="H130" s="91"/>
    </row>
    <row r="131" spans="1:8" s="58" customFormat="1" ht="15.75">
      <c r="A131" s="105"/>
      <c r="B131" s="88" t="s">
        <v>22</v>
      </c>
      <c r="C131" s="89" t="s">
        <v>64</v>
      </c>
      <c r="D131" s="89" t="s">
        <v>81</v>
      </c>
      <c r="E131" s="90" t="s">
        <v>86</v>
      </c>
      <c r="F131" s="89" t="s">
        <v>23</v>
      </c>
      <c r="G131" s="198">
        <v>500</v>
      </c>
      <c r="H131" s="91"/>
    </row>
    <row r="132" spans="1:8" s="50" customFormat="1" ht="15.75">
      <c r="A132" s="95"/>
      <c r="B132" s="88" t="s">
        <v>82</v>
      </c>
      <c r="C132" s="89" t="s">
        <v>64</v>
      </c>
      <c r="D132" s="89" t="s">
        <v>81</v>
      </c>
      <c r="E132" s="90" t="s">
        <v>12</v>
      </c>
      <c r="F132" s="89"/>
      <c r="G132" s="198">
        <f>G135+G133</f>
        <v>12076.204</v>
      </c>
      <c r="H132" s="91"/>
    </row>
    <row r="133" spans="1:8" s="50" customFormat="1" ht="31.5">
      <c r="A133" s="95"/>
      <c r="B133" s="92" t="s">
        <v>115</v>
      </c>
      <c r="C133" s="89" t="s">
        <v>64</v>
      </c>
      <c r="D133" s="89" t="s">
        <v>81</v>
      </c>
      <c r="E133" s="90" t="s">
        <v>116</v>
      </c>
      <c r="F133" s="89"/>
      <c r="G133" s="198">
        <f>G134</f>
        <v>11076.204</v>
      </c>
      <c r="H133" s="91"/>
    </row>
    <row r="134" spans="1:8" s="50" customFormat="1" ht="15.75">
      <c r="A134" s="95"/>
      <c r="B134" s="88" t="s">
        <v>24</v>
      </c>
      <c r="C134" s="89" t="s">
        <v>64</v>
      </c>
      <c r="D134" s="89" t="s">
        <v>81</v>
      </c>
      <c r="E134" s="90" t="s">
        <v>116</v>
      </c>
      <c r="F134" s="89" t="s">
        <v>25</v>
      </c>
      <c r="G134" s="198">
        <f>10826.204+2000-1750</f>
        <v>11076.204</v>
      </c>
      <c r="H134" s="91"/>
    </row>
    <row r="135" spans="1:8" s="51" customFormat="1" ht="47.25">
      <c r="A135" s="95"/>
      <c r="B135" s="92" t="s">
        <v>245</v>
      </c>
      <c r="C135" s="89" t="s">
        <v>64</v>
      </c>
      <c r="D135" s="89" t="s">
        <v>81</v>
      </c>
      <c r="E135" s="90" t="s">
        <v>246</v>
      </c>
      <c r="F135" s="89"/>
      <c r="G135" s="198">
        <f>G136</f>
        <v>1000</v>
      </c>
      <c r="H135" s="96"/>
    </row>
    <row r="136" spans="1:8" s="51" customFormat="1" ht="15.75">
      <c r="A136" s="95"/>
      <c r="B136" s="88" t="s">
        <v>24</v>
      </c>
      <c r="C136" s="89" t="s">
        <v>64</v>
      </c>
      <c r="D136" s="89" t="s">
        <v>81</v>
      </c>
      <c r="E136" s="90" t="s">
        <v>246</v>
      </c>
      <c r="F136" s="89" t="s">
        <v>25</v>
      </c>
      <c r="G136" s="198">
        <v>1000</v>
      </c>
      <c r="H136" s="96"/>
    </row>
    <row r="137" spans="1:8" s="58" customFormat="1" ht="15.75">
      <c r="A137" s="105"/>
      <c r="B137" s="88" t="s">
        <v>87</v>
      </c>
      <c r="C137" s="89" t="s">
        <v>64</v>
      </c>
      <c r="D137" s="89" t="s">
        <v>88</v>
      </c>
      <c r="E137" s="90"/>
      <c r="F137" s="89"/>
      <c r="G137" s="198">
        <f>G138+G163+G168</f>
        <v>235139.79983000003</v>
      </c>
      <c r="H137" s="91"/>
    </row>
    <row r="138" spans="1:8" s="58" customFormat="1" ht="31.5">
      <c r="A138" s="105"/>
      <c r="B138" s="88" t="s">
        <v>204</v>
      </c>
      <c r="C138" s="89" t="s">
        <v>64</v>
      </c>
      <c r="D138" s="89" t="s">
        <v>88</v>
      </c>
      <c r="E138" s="90" t="s">
        <v>71</v>
      </c>
      <c r="F138" s="89"/>
      <c r="G138" s="198">
        <f>G139+G156</f>
        <v>136146.23729000002</v>
      </c>
      <c r="H138" s="91"/>
    </row>
    <row r="139" spans="1:8" s="58" customFormat="1" ht="15.75">
      <c r="A139" s="105"/>
      <c r="B139" s="88" t="s">
        <v>89</v>
      </c>
      <c r="C139" s="89" t="s">
        <v>64</v>
      </c>
      <c r="D139" s="89" t="s">
        <v>88</v>
      </c>
      <c r="E139" s="90" t="s">
        <v>90</v>
      </c>
      <c r="F139" s="89"/>
      <c r="G139" s="198">
        <f>G147+G144+G140+G142</f>
        <v>130081.75196000001</v>
      </c>
      <c r="H139" s="91"/>
    </row>
    <row r="140" spans="1:8" s="58" customFormat="1" ht="78.75">
      <c r="A140" s="105"/>
      <c r="B140" s="104" t="s">
        <v>361</v>
      </c>
      <c r="C140" s="89" t="s">
        <v>64</v>
      </c>
      <c r="D140" s="89" t="s">
        <v>88</v>
      </c>
      <c r="E140" s="90" t="s">
        <v>358</v>
      </c>
      <c r="F140" s="89"/>
      <c r="G140" s="198">
        <f>G141</f>
        <v>40443.259000000005</v>
      </c>
      <c r="H140" s="91"/>
    </row>
    <row r="141" spans="1:8" s="58" customFormat="1" ht="15.75">
      <c r="A141" s="105"/>
      <c r="B141" s="88" t="s">
        <v>22</v>
      </c>
      <c r="C141" s="89" t="s">
        <v>64</v>
      </c>
      <c r="D141" s="89" t="s">
        <v>88</v>
      </c>
      <c r="E141" s="90" t="s">
        <v>358</v>
      </c>
      <c r="F141" s="89" t="s">
        <v>23</v>
      </c>
      <c r="G141" s="198">
        <f>2200+26404.34+1838.919+10000</f>
        <v>40443.259000000005</v>
      </c>
      <c r="H141" s="91"/>
    </row>
    <row r="142" spans="1:8" s="58" customFormat="1" ht="63">
      <c r="A142" s="105"/>
      <c r="B142" s="104" t="s">
        <v>360</v>
      </c>
      <c r="C142" s="89" t="s">
        <v>64</v>
      </c>
      <c r="D142" s="89" t="s">
        <v>88</v>
      </c>
      <c r="E142" s="90" t="s">
        <v>359</v>
      </c>
      <c r="F142" s="89"/>
      <c r="G142" s="198">
        <f>G143</f>
        <v>9000</v>
      </c>
      <c r="H142" s="91"/>
    </row>
    <row r="143" spans="1:8" s="58" customFormat="1" ht="15.75">
      <c r="A143" s="105"/>
      <c r="B143" s="88" t="s">
        <v>22</v>
      </c>
      <c r="C143" s="89" t="s">
        <v>64</v>
      </c>
      <c r="D143" s="89" t="s">
        <v>88</v>
      </c>
      <c r="E143" s="90" t="s">
        <v>359</v>
      </c>
      <c r="F143" s="89" t="s">
        <v>23</v>
      </c>
      <c r="G143" s="198">
        <f>9000</f>
        <v>9000</v>
      </c>
      <c r="H143" s="91"/>
    </row>
    <row r="144" spans="1:8" s="58" customFormat="1" ht="47.25">
      <c r="A144" s="105"/>
      <c r="B144" s="104" t="s">
        <v>345</v>
      </c>
      <c r="C144" s="89" t="s">
        <v>64</v>
      </c>
      <c r="D144" s="89" t="s">
        <v>88</v>
      </c>
      <c r="E144" s="90" t="s">
        <v>344</v>
      </c>
      <c r="F144" s="89"/>
      <c r="G144" s="198">
        <f>G145</f>
        <v>70000</v>
      </c>
      <c r="H144" s="91"/>
    </row>
    <row r="145" spans="1:8" s="58" customFormat="1" ht="15.75">
      <c r="A145" s="105"/>
      <c r="B145" s="88" t="s">
        <v>22</v>
      </c>
      <c r="C145" s="89" t="s">
        <v>64</v>
      </c>
      <c r="D145" s="89" t="s">
        <v>88</v>
      </c>
      <c r="E145" s="90" t="s">
        <v>344</v>
      </c>
      <c r="F145" s="89" t="s">
        <v>23</v>
      </c>
      <c r="G145" s="198">
        <v>70000</v>
      </c>
      <c r="H145" s="91"/>
    </row>
    <row r="146" spans="1:8" s="58" customFormat="1" ht="15.75">
      <c r="A146" s="105"/>
      <c r="B146" s="161" t="s">
        <v>261</v>
      </c>
      <c r="C146" s="89"/>
      <c r="D146" s="89"/>
      <c r="E146" s="90"/>
      <c r="F146" s="89"/>
      <c r="G146" s="201">
        <v>70000</v>
      </c>
      <c r="H146" s="91"/>
    </row>
    <row r="147" spans="1:8" s="58" customFormat="1" ht="31.5">
      <c r="A147" s="105"/>
      <c r="B147" s="104" t="s">
        <v>341</v>
      </c>
      <c r="C147" s="89" t="s">
        <v>64</v>
      </c>
      <c r="D147" s="89" t="s">
        <v>88</v>
      </c>
      <c r="E147" s="90" t="s">
        <v>309</v>
      </c>
      <c r="F147" s="89"/>
      <c r="G147" s="198">
        <f>G152+G148</f>
        <v>10638.49296</v>
      </c>
      <c r="H147" s="91"/>
    </row>
    <row r="148" spans="1:8" s="58" customFormat="1" ht="15.75">
      <c r="A148" s="105"/>
      <c r="B148" s="88" t="s">
        <v>22</v>
      </c>
      <c r="C148" s="89" t="s">
        <v>64</v>
      </c>
      <c r="D148" s="89" t="s">
        <v>88</v>
      </c>
      <c r="E148" s="90" t="s">
        <v>309</v>
      </c>
      <c r="F148" s="89" t="s">
        <v>23</v>
      </c>
      <c r="G148" s="198">
        <f>G149+G150+G151</f>
        <v>6869.3376</v>
      </c>
      <c r="H148" s="91"/>
    </row>
    <row r="149" spans="1:8" s="58" customFormat="1" ht="15.75">
      <c r="A149" s="105"/>
      <c r="B149" s="161" t="s">
        <v>261</v>
      </c>
      <c r="C149" s="89"/>
      <c r="D149" s="89"/>
      <c r="E149" s="90"/>
      <c r="F149" s="89"/>
      <c r="G149" s="199">
        <f>6439.68762+0.53387</f>
        <v>6440.22149</v>
      </c>
      <c r="H149" s="91"/>
    </row>
    <row r="150" spans="1:8" s="58" customFormat="1" ht="15.75">
      <c r="A150" s="105"/>
      <c r="B150" s="161" t="s">
        <v>220</v>
      </c>
      <c r="C150" s="89"/>
      <c r="D150" s="89"/>
      <c r="E150" s="90"/>
      <c r="F150" s="89"/>
      <c r="G150" s="201">
        <f>390.59089-0.48533</f>
        <v>390.10556</v>
      </c>
      <c r="H150" s="91"/>
    </row>
    <row r="151" spans="1:8" s="58" customFormat="1" ht="15.75">
      <c r="A151" s="105"/>
      <c r="B151" s="161" t="s">
        <v>219</v>
      </c>
      <c r="C151" s="89"/>
      <c r="D151" s="89"/>
      <c r="E151" s="90"/>
      <c r="F151" s="89"/>
      <c r="G151" s="201">
        <f>39.05909-0.04854</f>
        <v>39.010549999999995</v>
      </c>
      <c r="H151" s="91"/>
    </row>
    <row r="152" spans="1:8" s="58" customFormat="1" ht="15.75">
      <c r="A152" s="105"/>
      <c r="B152" s="88" t="s">
        <v>24</v>
      </c>
      <c r="C152" s="89" t="s">
        <v>64</v>
      </c>
      <c r="D152" s="89" t="s">
        <v>88</v>
      </c>
      <c r="E152" s="90" t="s">
        <v>309</v>
      </c>
      <c r="F152" s="89" t="s">
        <v>25</v>
      </c>
      <c r="G152" s="198">
        <f>G154+G155+G153</f>
        <v>3769.15536</v>
      </c>
      <c r="H152" s="91"/>
    </row>
    <row r="153" spans="1:8" s="58" customFormat="1" ht="15.75">
      <c r="A153" s="105"/>
      <c r="B153" s="161" t="s">
        <v>261</v>
      </c>
      <c r="C153" s="89"/>
      <c r="D153" s="89"/>
      <c r="E153" s="90"/>
      <c r="F153" s="89"/>
      <c r="G153" s="199">
        <v>3533.70247</v>
      </c>
      <c r="H153" s="91"/>
    </row>
    <row r="154" spans="1:8" s="58" customFormat="1" ht="15.75">
      <c r="A154" s="105"/>
      <c r="B154" s="161" t="s">
        <v>220</v>
      </c>
      <c r="C154" s="89"/>
      <c r="D154" s="89"/>
      <c r="E154" s="90"/>
      <c r="F154" s="89"/>
      <c r="G154" s="199">
        <v>214.04808</v>
      </c>
      <c r="H154" s="91"/>
    </row>
    <row r="155" spans="1:8" s="58" customFormat="1" ht="15.75">
      <c r="A155" s="105"/>
      <c r="B155" s="161" t="s">
        <v>219</v>
      </c>
      <c r="C155" s="89"/>
      <c r="D155" s="89"/>
      <c r="E155" s="90"/>
      <c r="F155" s="89"/>
      <c r="G155" s="199">
        <v>21.40481</v>
      </c>
      <c r="H155" s="91"/>
    </row>
    <row r="156" spans="1:8" s="58" customFormat="1" ht="15.75">
      <c r="A156" s="105"/>
      <c r="B156" s="104" t="s">
        <v>135</v>
      </c>
      <c r="C156" s="89" t="s">
        <v>64</v>
      </c>
      <c r="D156" s="89" t="s">
        <v>88</v>
      </c>
      <c r="E156" s="90" t="s">
        <v>72</v>
      </c>
      <c r="F156" s="115"/>
      <c r="G156" s="198">
        <f>G157</f>
        <v>6064.4853299999995</v>
      </c>
      <c r="H156" s="91"/>
    </row>
    <row r="157" spans="1:8" s="58" customFormat="1" ht="78.75">
      <c r="A157" s="105"/>
      <c r="B157" s="104" t="s">
        <v>269</v>
      </c>
      <c r="C157" s="89" t="s">
        <v>64</v>
      </c>
      <c r="D157" s="89" t="s">
        <v>88</v>
      </c>
      <c r="E157" s="90" t="s">
        <v>270</v>
      </c>
      <c r="F157" s="115"/>
      <c r="G157" s="198">
        <f>G158+G161</f>
        <v>6064.4853299999995</v>
      </c>
      <c r="H157" s="91"/>
    </row>
    <row r="158" spans="1:9" s="58" customFormat="1" ht="15.75">
      <c r="A158" s="105"/>
      <c r="B158" s="88" t="s">
        <v>22</v>
      </c>
      <c r="C158" s="89" t="s">
        <v>64</v>
      </c>
      <c r="D158" s="89" t="s">
        <v>88</v>
      </c>
      <c r="E158" s="90" t="s">
        <v>270</v>
      </c>
      <c r="F158" s="89" t="s">
        <v>23</v>
      </c>
      <c r="G158" s="198">
        <f>889.7+1500+450</f>
        <v>2839.7</v>
      </c>
      <c r="H158" s="110"/>
      <c r="I158" s="110"/>
    </row>
    <row r="159" spans="1:9" s="58" customFormat="1" ht="15.75">
      <c r="A159" s="105"/>
      <c r="B159" s="217" t="s">
        <v>362</v>
      </c>
      <c r="C159" s="89"/>
      <c r="D159" s="89"/>
      <c r="E159" s="90"/>
      <c r="F159" s="89"/>
      <c r="G159" s="199">
        <v>400</v>
      </c>
      <c r="H159" s="110"/>
      <c r="I159" s="110"/>
    </row>
    <row r="160" spans="1:9" s="58" customFormat="1" ht="30">
      <c r="A160" s="105"/>
      <c r="B160" s="218" t="s">
        <v>363</v>
      </c>
      <c r="C160" s="89"/>
      <c r="D160" s="89"/>
      <c r="E160" s="90"/>
      <c r="F160" s="89"/>
      <c r="G160" s="199">
        <v>50</v>
      </c>
      <c r="H160" s="110"/>
      <c r="I160" s="110"/>
    </row>
    <row r="161" spans="1:9" s="58" customFormat="1" ht="15.75">
      <c r="A161" s="105"/>
      <c r="B161" s="88" t="s">
        <v>65</v>
      </c>
      <c r="C161" s="89" t="s">
        <v>64</v>
      </c>
      <c r="D161" s="89" t="s">
        <v>88</v>
      </c>
      <c r="E161" s="90" t="s">
        <v>270</v>
      </c>
      <c r="F161" s="89" t="s">
        <v>66</v>
      </c>
      <c r="G161" s="198">
        <f>2524.78533+700</f>
        <v>3224.78533</v>
      </c>
      <c r="H161" s="110"/>
      <c r="I161" s="110"/>
    </row>
    <row r="162" spans="1:9" s="58" customFormat="1" ht="15.75">
      <c r="A162" s="105"/>
      <c r="B162" s="218" t="s">
        <v>364</v>
      </c>
      <c r="C162" s="89"/>
      <c r="D162" s="89"/>
      <c r="E162" s="90"/>
      <c r="F162" s="89"/>
      <c r="G162" s="199">
        <v>700</v>
      </c>
      <c r="H162" s="110"/>
      <c r="I162" s="110"/>
    </row>
    <row r="163" spans="1:9" s="58" customFormat="1" ht="31.5">
      <c r="A163" s="105"/>
      <c r="B163" s="88" t="s">
        <v>255</v>
      </c>
      <c r="C163" s="89" t="s">
        <v>64</v>
      </c>
      <c r="D163" s="89" t="s">
        <v>88</v>
      </c>
      <c r="E163" s="90" t="s">
        <v>235</v>
      </c>
      <c r="F163" s="89"/>
      <c r="G163" s="198">
        <f>G164+G166</f>
        <v>4313.91855</v>
      </c>
      <c r="H163" s="110"/>
      <c r="I163" s="110"/>
    </row>
    <row r="164" spans="1:9" s="58" customFormat="1" ht="47.25">
      <c r="A164" s="105"/>
      <c r="B164" s="114" t="s">
        <v>357</v>
      </c>
      <c r="C164" s="89" t="s">
        <v>64</v>
      </c>
      <c r="D164" s="89" t="s">
        <v>88</v>
      </c>
      <c r="E164" s="90" t="s">
        <v>286</v>
      </c>
      <c r="F164" s="89"/>
      <c r="G164" s="198">
        <f>G165</f>
        <v>2790.43505</v>
      </c>
      <c r="H164" s="186"/>
      <c r="I164" s="110"/>
    </row>
    <row r="165" spans="1:9" s="58" customFormat="1" ht="15.75">
      <c r="A165" s="105"/>
      <c r="B165" s="88" t="s">
        <v>22</v>
      </c>
      <c r="C165" s="89" t="s">
        <v>64</v>
      </c>
      <c r="D165" s="89" t="s">
        <v>88</v>
      </c>
      <c r="E165" s="90" t="s">
        <v>286</v>
      </c>
      <c r="F165" s="89" t="s">
        <v>23</v>
      </c>
      <c r="G165" s="198">
        <v>2790.43505</v>
      </c>
      <c r="H165" s="110"/>
      <c r="I165" s="110"/>
    </row>
    <row r="166" spans="1:9" s="58" customFormat="1" ht="47.25">
      <c r="A166" s="105"/>
      <c r="B166" s="114" t="s">
        <v>356</v>
      </c>
      <c r="C166" s="89" t="s">
        <v>64</v>
      </c>
      <c r="D166" s="89" t="s">
        <v>88</v>
      </c>
      <c r="E166" s="90" t="s">
        <v>316</v>
      </c>
      <c r="F166" s="89"/>
      <c r="G166" s="198">
        <f>G167</f>
        <v>1523.4835</v>
      </c>
      <c r="H166" s="184"/>
      <c r="I166" s="110"/>
    </row>
    <row r="167" spans="1:9" s="58" customFormat="1" ht="15.75">
      <c r="A167" s="105"/>
      <c r="B167" s="88" t="s">
        <v>22</v>
      </c>
      <c r="C167" s="89" t="s">
        <v>64</v>
      </c>
      <c r="D167" s="89" t="s">
        <v>88</v>
      </c>
      <c r="E167" s="90" t="s">
        <v>316</v>
      </c>
      <c r="F167" s="89" t="s">
        <v>23</v>
      </c>
      <c r="G167" s="198">
        <v>1523.4835</v>
      </c>
      <c r="H167" s="110"/>
      <c r="I167" s="110"/>
    </row>
    <row r="168" spans="1:8" s="58" customFormat="1" ht="15.75">
      <c r="A168" s="105"/>
      <c r="B168" s="88" t="s">
        <v>11</v>
      </c>
      <c r="C168" s="89" t="s">
        <v>64</v>
      </c>
      <c r="D168" s="89" t="s">
        <v>88</v>
      </c>
      <c r="E168" s="90" t="s">
        <v>12</v>
      </c>
      <c r="F168" s="89"/>
      <c r="G168" s="198">
        <f>G169+G173+G175+G177+G179</f>
        <v>94679.64399000001</v>
      </c>
      <c r="H168" s="116"/>
    </row>
    <row r="169" spans="1:8" s="58" customFormat="1" ht="15.75">
      <c r="A169" s="105"/>
      <c r="B169" s="88" t="s">
        <v>256</v>
      </c>
      <c r="C169" s="89" t="s">
        <v>64</v>
      </c>
      <c r="D169" s="89" t="s">
        <v>88</v>
      </c>
      <c r="E169" s="90" t="s">
        <v>93</v>
      </c>
      <c r="F169" s="89"/>
      <c r="G169" s="198">
        <f>G170</f>
        <v>15265.291560000001</v>
      </c>
      <c r="H169" s="116"/>
    </row>
    <row r="170" spans="1:8" s="58" customFormat="1" ht="15.75">
      <c r="A170" s="105"/>
      <c r="B170" s="88" t="s">
        <v>22</v>
      </c>
      <c r="C170" s="89" t="s">
        <v>64</v>
      </c>
      <c r="D170" s="89" t="s">
        <v>88</v>
      </c>
      <c r="E170" s="90" t="s">
        <v>93</v>
      </c>
      <c r="F170" s="89" t="s">
        <v>23</v>
      </c>
      <c r="G170" s="198">
        <f>14833.53+1000-18.23944+0.001-550</f>
        <v>15265.291560000001</v>
      </c>
      <c r="H170" s="116"/>
    </row>
    <row r="171" spans="1:8" s="58" customFormat="1" ht="15.75">
      <c r="A171" s="105"/>
      <c r="B171" s="194" t="s">
        <v>303</v>
      </c>
      <c r="C171" s="195"/>
      <c r="D171" s="195"/>
      <c r="E171" s="196"/>
      <c r="F171" s="195"/>
      <c r="G171" s="200">
        <f>3517.786-906.686+0.001</f>
        <v>2611.101</v>
      </c>
      <c r="H171" s="116"/>
    </row>
    <row r="172" spans="1:8" s="58" customFormat="1" ht="15.75">
      <c r="A172" s="105"/>
      <c r="B172" s="217" t="s">
        <v>365</v>
      </c>
      <c r="C172" s="195"/>
      <c r="D172" s="195"/>
      <c r="E172" s="196"/>
      <c r="F172" s="195"/>
      <c r="G172" s="200">
        <v>889</v>
      </c>
      <c r="H172" s="116"/>
    </row>
    <row r="173" spans="1:8" s="58" customFormat="1" ht="15.75">
      <c r="A173" s="105"/>
      <c r="B173" s="88" t="s">
        <v>94</v>
      </c>
      <c r="C173" s="89" t="s">
        <v>64</v>
      </c>
      <c r="D173" s="89" t="s">
        <v>88</v>
      </c>
      <c r="E173" s="90" t="s">
        <v>95</v>
      </c>
      <c r="F173" s="89"/>
      <c r="G173" s="198">
        <f>G174</f>
        <v>3154.39091</v>
      </c>
      <c r="H173" s="116"/>
    </row>
    <row r="174" spans="1:8" s="58" customFormat="1" ht="15.75">
      <c r="A174" s="105"/>
      <c r="B174" s="88" t="s">
        <v>22</v>
      </c>
      <c r="C174" s="89" t="s">
        <v>64</v>
      </c>
      <c r="D174" s="89" t="s">
        <v>88</v>
      </c>
      <c r="E174" s="90" t="s">
        <v>95</v>
      </c>
      <c r="F174" s="89" t="s">
        <v>23</v>
      </c>
      <c r="G174" s="198">
        <f>3507.21491+500-500-352.824</f>
        <v>3154.39091</v>
      </c>
      <c r="H174" s="116"/>
    </row>
    <row r="175" spans="1:8" s="58" customFormat="1" ht="15.75">
      <c r="A175" s="105"/>
      <c r="B175" s="88" t="s">
        <v>96</v>
      </c>
      <c r="C175" s="89" t="s">
        <v>64</v>
      </c>
      <c r="D175" s="89" t="s">
        <v>88</v>
      </c>
      <c r="E175" s="90" t="s">
        <v>97</v>
      </c>
      <c r="F175" s="89"/>
      <c r="G175" s="198">
        <f>G176</f>
        <v>776.9580000000001</v>
      </c>
      <c r="H175" s="116"/>
    </row>
    <row r="176" spans="1:8" s="58" customFormat="1" ht="15.75">
      <c r="A176" s="105"/>
      <c r="B176" s="88" t="s">
        <v>22</v>
      </c>
      <c r="C176" s="89" t="s">
        <v>64</v>
      </c>
      <c r="D176" s="89" t="s">
        <v>88</v>
      </c>
      <c r="E176" s="90" t="s">
        <v>97</v>
      </c>
      <c r="F176" s="89" t="s">
        <v>23</v>
      </c>
      <c r="G176" s="198">
        <f>776.958+500-500</f>
        <v>776.9580000000001</v>
      </c>
      <c r="H176" s="116"/>
    </row>
    <row r="177" spans="1:8" s="58" customFormat="1" ht="15.75">
      <c r="A177" s="105"/>
      <c r="B177" s="88" t="s">
        <v>98</v>
      </c>
      <c r="C177" s="89" t="s">
        <v>64</v>
      </c>
      <c r="D177" s="89" t="s">
        <v>88</v>
      </c>
      <c r="E177" s="90" t="s">
        <v>99</v>
      </c>
      <c r="F177" s="89"/>
      <c r="G177" s="198">
        <f>G178</f>
        <v>225.8034</v>
      </c>
      <c r="H177" s="116"/>
    </row>
    <row r="178" spans="1:8" s="58" customFormat="1" ht="15.75">
      <c r="A178" s="105"/>
      <c r="B178" s="88" t="s">
        <v>22</v>
      </c>
      <c r="C178" s="89" t="s">
        <v>64</v>
      </c>
      <c r="D178" s="89" t="s">
        <v>88</v>
      </c>
      <c r="E178" s="90" t="s">
        <v>99</v>
      </c>
      <c r="F178" s="89" t="s">
        <v>23</v>
      </c>
      <c r="G178" s="198">
        <v>225.8034</v>
      </c>
      <c r="H178" s="116"/>
    </row>
    <row r="179" spans="1:8" s="58" customFormat="1" ht="31.5">
      <c r="A179" s="95"/>
      <c r="B179" s="88" t="s">
        <v>91</v>
      </c>
      <c r="C179" s="89" t="s">
        <v>64</v>
      </c>
      <c r="D179" s="89" t="s">
        <v>88</v>
      </c>
      <c r="E179" s="90" t="s">
        <v>92</v>
      </c>
      <c r="F179" s="89"/>
      <c r="G179" s="198">
        <f>G180</f>
        <v>75257.20012000001</v>
      </c>
      <c r="H179" s="91"/>
    </row>
    <row r="180" spans="1:8" s="50" customFormat="1" ht="15.75">
      <c r="A180" s="95"/>
      <c r="B180" s="88" t="s">
        <v>65</v>
      </c>
      <c r="C180" s="89" t="s">
        <v>64</v>
      </c>
      <c r="D180" s="89" t="s">
        <v>88</v>
      </c>
      <c r="E180" s="90" t="s">
        <v>92</v>
      </c>
      <c r="F180" s="89" t="s">
        <v>66</v>
      </c>
      <c r="G180" s="198">
        <f>85087.8824+169.31772-10000</f>
        <v>75257.20012000001</v>
      </c>
      <c r="H180" s="91"/>
    </row>
    <row r="181" spans="1:8" s="50" customFormat="1" ht="15.75">
      <c r="A181" s="95"/>
      <c r="B181" s="88" t="s">
        <v>100</v>
      </c>
      <c r="C181" s="89" t="s">
        <v>64</v>
      </c>
      <c r="D181" s="89" t="s">
        <v>101</v>
      </c>
      <c r="E181" s="90"/>
      <c r="F181" s="89"/>
      <c r="G181" s="198">
        <f>G182+G190</f>
        <v>42959.19448</v>
      </c>
      <c r="H181" s="91"/>
    </row>
    <row r="182" spans="1:11" s="56" customFormat="1" ht="47.25" customHeight="1">
      <c r="A182" s="95"/>
      <c r="B182" s="88" t="s">
        <v>254</v>
      </c>
      <c r="C182" s="89" t="s">
        <v>64</v>
      </c>
      <c r="D182" s="89" t="s">
        <v>101</v>
      </c>
      <c r="E182" s="90" t="s">
        <v>83</v>
      </c>
      <c r="F182" s="89"/>
      <c r="G182" s="198">
        <f>G183</f>
        <v>13903.244</v>
      </c>
      <c r="H182" s="96"/>
      <c r="I182" s="51"/>
      <c r="J182" s="51"/>
      <c r="K182" s="51"/>
    </row>
    <row r="183" spans="1:11" s="56" customFormat="1" ht="31.5" customHeight="1">
      <c r="A183" s="95"/>
      <c r="B183" s="88" t="s">
        <v>236</v>
      </c>
      <c r="C183" s="89" t="s">
        <v>64</v>
      </c>
      <c r="D183" s="89" t="s">
        <v>101</v>
      </c>
      <c r="E183" s="90" t="s">
        <v>84</v>
      </c>
      <c r="F183" s="89"/>
      <c r="G183" s="198">
        <f>G184+G186+G188</f>
        <v>13903.244</v>
      </c>
      <c r="H183" s="96"/>
      <c r="I183" s="51"/>
      <c r="J183" s="51"/>
      <c r="K183" s="51"/>
    </row>
    <row r="184" spans="1:11" s="56" customFormat="1" ht="47.25" customHeight="1">
      <c r="A184" s="95"/>
      <c r="B184" s="114" t="s">
        <v>242</v>
      </c>
      <c r="C184" s="89" t="s">
        <v>64</v>
      </c>
      <c r="D184" s="89" t="s">
        <v>101</v>
      </c>
      <c r="E184" s="90" t="s">
        <v>241</v>
      </c>
      <c r="F184" s="89"/>
      <c r="G184" s="198">
        <f>G185</f>
        <v>12971</v>
      </c>
      <c r="H184" s="96"/>
      <c r="I184" s="51"/>
      <c r="J184" s="51"/>
      <c r="K184" s="51"/>
    </row>
    <row r="185" spans="1:11" s="56" customFormat="1" ht="15.75" customHeight="1">
      <c r="A185" s="95"/>
      <c r="B185" s="88" t="s">
        <v>22</v>
      </c>
      <c r="C185" s="89" t="s">
        <v>64</v>
      </c>
      <c r="D185" s="89" t="s">
        <v>101</v>
      </c>
      <c r="E185" s="90" t="s">
        <v>241</v>
      </c>
      <c r="F185" s="89" t="s">
        <v>23</v>
      </c>
      <c r="G185" s="198">
        <v>12971</v>
      </c>
      <c r="I185" s="51"/>
      <c r="J185" s="51"/>
      <c r="K185" s="51"/>
    </row>
    <row r="186" spans="1:11" s="56" customFormat="1" ht="47.25" customHeight="1">
      <c r="A186" s="95"/>
      <c r="B186" s="114" t="s">
        <v>102</v>
      </c>
      <c r="C186" s="89" t="s">
        <v>64</v>
      </c>
      <c r="D186" s="89" t="s">
        <v>101</v>
      </c>
      <c r="E186" s="90" t="s">
        <v>317</v>
      </c>
      <c r="F186" s="89"/>
      <c r="G186" s="198">
        <f>G187</f>
        <v>712.244</v>
      </c>
      <c r="H186" s="188"/>
      <c r="I186" s="51"/>
      <c r="J186" s="51"/>
      <c r="K186" s="51"/>
    </row>
    <row r="187" spans="1:11" s="56" customFormat="1" ht="15.75" customHeight="1">
      <c r="A187" s="95"/>
      <c r="B187" s="88" t="s">
        <v>22</v>
      </c>
      <c r="C187" s="89" t="s">
        <v>64</v>
      </c>
      <c r="D187" s="89" t="s">
        <v>101</v>
      </c>
      <c r="E187" s="90" t="s">
        <v>317</v>
      </c>
      <c r="F187" s="89" t="s">
        <v>23</v>
      </c>
      <c r="G187" s="198">
        <f>359.42+352.824</f>
        <v>712.244</v>
      </c>
      <c r="H187" s="96"/>
      <c r="I187" s="51"/>
      <c r="J187" s="51"/>
      <c r="K187" s="51"/>
    </row>
    <row r="188" spans="1:11" s="56" customFormat="1" ht="110.25">
      <c r="A188" s="95"/>
      <c r="B188" s="114" t="s">
        <v>343</v>
      </c>
      <c r="C188" s="89" t="s">
        <v>64</v>
      </c>
      <c r="D188" s="89" t="s">
        <v>101</v>
      </c>
      <c r="E188" s="90" t="s">
        <v>243</v>
      </c>
      <c r="F188" s="89"/>
      <c r="G188" s="198">
        <f>G189</f>
        <v>220</v>
      </c>
      <c r="H188" s="96"/>
      <c r="I188" s="51"/>
      <c r="J188" s="51"/>
      <c r="K188" s="51"/>
    </row>
    <row r="189" spans="1:11" s="56" customFormat="1" ht="15.75" customHeight="1">
      <c r="A189" s="95"/>
      <c r="B189" s="88" t="s">
        <v>24</v>
      </c>
      <c r="C189" s="89" t="s">
        <v>64</v>
      </c>
      <c r="D189" s="89" t="s">
        <v>101</v>
      </c>
      <c r="E189" s="90" t="s">
        <v>243</v>
      </c>
      <c r="F189" s="89" t="s">
        <v>25</v>
      </c>
      <c r="G189" s="198">
        <v>220</v>
      </c>
      <c r="H189" s="96"/>
      <c r="I189" s="51"/>
      <c r="J189" s="51"/>
      <c r="K189" s="51"/>
    </row>
    <row r="190" spans="1:8" s="50" customFormat="1" ht="15.75">
      <c r="A190" s="95"/>
      <c r="B190" s="88" t="s">
        <v>11</v>
      </c>
      <c r="C190" s="89" t="s">
        <v>64</v>
      </c>
      <c r="D190" s="89" t="s">
        <v>101</v>
      </c>
      <c r="E190" s="90" t="s">
        <v>12</v>
      </c>
      <c r="F190" s="89"/>
      <c r="G190" s="198">
        <f>G191+G195</f>
        <v>29055.95048</v>
      </c>
      <c r="H190" s="91"/>
    </row>
    <row r="191" spans="1:8" s="55" customFormat="1" ht="31.5">
      <c r="A191" s="105"/>
      <c r="B191" s="104" t="s">
        <v>20</v>
      </c>
      <c r="C191" s="89" t="s">
        <v>64</v>
      </c>
      <c r="D191" s="89" t="s">
        <v>101</v>
      </c>
      <c r="E191" s="90" t="s">
        <v>21</v>
      </c>
      <c r="F191" s="89" t="s">
        <v>19</v>
      </c>
      <c r="G191" s="198">
        <f>G192+G193+G194</f>
        <v>17878.513609999998</v>
      </c>
      <c r="H191" s="96"/>
    </row>
    <row r="192" spans="1:8" s="55" customFormat="1" ht="47.25">
      <c r="A192" s="105"/>
      <c r="B192" s="88" t="s">
        <v>15</v>
      </c>
      <c r="C192" s="89" t="s">
        <v>64</v>
      </c>
      <c r="D192" s="89" t="s">
        <v>101</v>
      </c>
      <c r="E192" s="90" t="s">
        <v>21</v>
      </c>
      <c r="F192" s="89" t="s">
        <v>16</v>
      </c>
      <c r="G192" s="198">
        <v>16809.7322</v>
      </c>
      <c r="H192" s="96"/>
    </row>
    <row r="193" spans="1:8" s="55" customFormat="1" ht="15.75">
      <c r="A193" s="105"/>
      <c r="B193" s="88" t="s">
        <v>22</v>
      </c>
      <c r="C193" s="89" t="s">
        <v>64</v>
      </c>
      <c r="D193" s="89" t="s">
        <v>101</v>
      </c>
      <c r="E193" s="90" t="s">
        <v>21</v>
      </c>
      <c r="F193" s="89" t="s">
        <v>23</v>
      </c>
      <c r="G193" s="198">
        <f>915.229-300+190</f>
        <v>805.229</v>
      </c>
      <c r="H193" s="96"/>
    </row>
    <row r="194" spans="1:8" s="51" customFormat="1" ht="15.75">
      <c r="A194" s="95"/>
      <c r="B194" s="88" t="s">
        <v>24</v>
      </c>
      <c r="C194" s="89" t="s">
        <v>64</v>
      </c>
      <c r="D194" s="89" t="s">
        <v>101</v>
      </c>
      <c r="E194" s="90" t="s">
        <v>21</v>
      </c>
      <c r="F194" s="89" t="s">
        <v>25</v>
      </c>
      <c r="G194" s="198">
        <v>263.55241</v>
      </c>
      <c r="H194" s="96"/>
    </row>
    <row r="195" spans="1:8" s="51" customFormat="1" ht="47.25">
      <c r="A195" s="95"/>
      <c r="B195" s="119" t="s">
        <v>107</v>
      </c>
      <c r="C195" s="89" t="s">
        <v>64</v>
      </c>
      <c r="D195" s="89" t="s">
        <v>101</v>
      </c>
      <c r="E195" s="90" t="s">
        <v>108</v>
      </c>
      <c r="F195" s="89"/>
      <c r="G195" s="198">
        <f>G196+G197+G198</f>
        <v>11177.43687</v>
      </c>
      <c r="H195" s="96"/>
    </row>
    <row r="196" spans="1:8" s="51" customFormat="1" ht="47.25">
      <c r="A196" s="95"/>
      <c r="B196" s="88" t="s">
        <v>15</v>
      </c>
      <c r="C196" s="89" t="s">
        <v>64</v>
      </c>
      <c r="D196" s="89" t="s">
        <v>101</v>
      </c>
      <c r="E196" s="90" t="s">
        <v>108</v>
      </c>
      <c r="F196" s="89" t="s">
        <v>16</v>
      </c>
      <c r="G196" s="198">
        <v>10654.03687</v>
      </c>
      <c r="H196" s="96"/>
    </row>
    <row r="197" spans="1:8" s="51" customFormat="1" ht="15.75">
      <c r="A197" s="95"/>
      <c r="B197" s="88" t="s">
        <v>22</v>
      </c>
      <c r="C197" s="89" t="s">
        <v>64</v>
      </c>
      <c r="D197" s="89" t="s">
        <v>101</v>
      </c>
      <c r="E197" s="90" t="s">
        <v>108</v>
      </c>
      <c r="F197" s="89" t="s">
        <v>23</v>
      </c>
      <c r="G197" s="198">
        <f>648.4-130</f>
        <v>518.4</v>
      </c>
      <c r="H197" s="96"/>
    </row>
    <row r="198" spans="1:8" s="51" customFormat="1" ht="15.75">
      <c r="A198" s="95"/>
      <c r="B198" s="88" t="s">
        <v>24</v>
      </c>
      <c r="C198" s="89" t="s">
        <v>64</v>
      </c>
      <c r="D198" s="89" t="s">
        <v>101</v>
      </c>
      <c r="E198" s="90" t="s">
        <v>108</v>
      </c>
      <c r="F198" s="89" t="s">
        <v>25</v>
      </c>
      <c r="G198" s="198">
        <v>5</v>
      </c>
      <c r="H198" s="96"/>
    </row>
    <row r="199" spans="1:8" s="51" customFormat="1" ht="15.75">
      <c r="A199" s="95"/>
      <c r="B199" s="88" t="s">
        <v>295</v>
      </c>
      <c r="C199" s="89" t="s">
        <v>64</v>
      </c>
      <c r="D199" s="89" t="s">
        <v>190</v>
      </c>
      <c r="E199" s="90"/>
      <c r="F199" s="89"/>
      <c r="G199" s="198">
        <f>G200</f>
        <v>2437.98199</v>
      </c>
      <c r="H199" s="96"/>
    </row>
    <row r="200" spans="1:8" s="51" customFormat="1" ht="15.75">
      <c r="A200" s="95"/>
      <c r="B200" s="88" t="s">
        <v>290</v>
      </c>
      <c r="C200" s="89" t="s">
        <v>64</v>
      </c>
      <c r="D200" s="89" t="s">
        <v>287</v>
      </c>
      <c r="E200" s="90"/>
      <c r="F200" s="89"/>
      <c r="G200" s="198">
        <f>G201</f>
        <v>2437.98199</v>
      </c>
      <c r="H200" s="96"/>
    </row>
    <row r="201" spans="1:8" s="51" customFormat="1" ht="38.25" customHeight="1">
      <c r="A201" s="95"/>
      <c r="B201" s="88" t="s">
        <v>291</v>
      </c>
      <c r="C201" s="89" t="s">
        <v>64</v>
      </c>
      <c r="D201" s="89" t="s">
        <v>287</v>
      </c>
      <c r="E201" s="90" t="s">
        <v>288</v>
      </c>
      <c r="F201" s="89"/>
      <c r="G201" s="198">
        <f>G209+G202</f>
        <v>2437.98199</v>
      </c>
      <c r="H201" s="96"/>
    </row>
    <row r="202" spans="1:8" s="51" customFormat="1" ht="31.5">
      <c r="A202" s="95"/>
      <c r="B202" s="88" t="s">
        <v>326</v>
      </c>
      <c r="C202" s="89" t="s">
        <v>64</v>
      </c>
      <c r="D202" s="89" t="s">
        <v>287</v>
      </c>
      <c r="E202" s="90" t="s">
        <v>327</v>
      </c>
      <c r="F202" s="89"/>
      <c r="G202" s="198">
        <f>G203+G205+G207</f>
        <v>1897.0931</v>
      </c>
      <c r="H202" s="96"/>
    </row>
    <row r="203" spans="1:8" s="51" customFormat="1" ht="94.5">
      <c r="A203" s="95"/>
      <c r="B203" s="104" t="s">
        <v>328</v>
      </c>
      <c r="C203" s="89" t="s">
        <v>64</v>
      </c>
      <c r="D203" s="89" t="s">
        <v>287</v>
      </c>
      <c r="E203" s="90" t="s">
        <v>329</v>
      </c>
      <c r="F203" s="89"/>
      <c r="G203" s="198">
        <f>G204</f>
        <v>800</v>
      </c>
      <c r="H203" s="96"/>
    </row>
    <row r="204" spans="1:8" s="51" customFormat="1" ht="21.75" customHeight="1">
      <c r="A204" s="95"/>
      <c r="B204" s="88" t="s">
        <v>65</v>
      </c>
      <c r="C204" s="89" t="s">
        <v>64</v>
      </c>
      <c r="D204" s="89" t="s">
        <v>287</v>
      </c>
      <c r="E204" s="90" t="s">
        <v>329</v>
      </c>
      <c r="F204" s="89" t="s">
        <v>66</v>
      </c>
      <c r="G204" s="198">
        <v>800</v>
      </c>
      <c r="H204" s="96"/>
    </row>
    <row r="205" spans="1:8" s="51" customFormat="1" ht="78.75">
      <c r="A205" s="95"/>
      <c r="B205" s="104" t="s">
        <v>349</v>
      </c>
      <c r="C205" s="89" t="s">
        <v>64</v>
      </c>
      <c r="D205" s="89" t="s">
        <v>287</v>
      </c>
      <c r="E205" s="90" t="s">
        <v>348</v>
      </c>
      <c r="F205" s="89"/>
      <c r="G205" s="198">
        <f>G206</f>
        <v>216.01602</v>
      </c>
      <c r="H205" s="96"/>
    </row>
    <row r="206" spans="1:8" s="51" customFormat="1" ht="21.75" customHeight="1">
      <c r="A206" s="95"/>
      <c r="B206" s="88" t="s">
        <v>65</v>
      </c>
      <c r="C206" s="89" t="s">
        <v>64</v>
      </c>
      <c r="D206" s="89" t="s">
        <v>287</v>
      </c>
      <c r="E206" s="90" t="s">
        <v>348</v>
      </c>
      <c r="F206" s="89" t="s">
        <v>66</v>
      </c>
      <c r="G206" s="198">
        <f>0.21602+215.8</f>
        <v>216.01602</v>
      </c>
      <c r="H206" s="96"/>
    </row>
    <row r="207" spans="1:8" s="51" customFormat="1" ht="63">
      <c r="A207" s="95"/>
      <c r="B207" s="104" t="s">
        <v>351</v>
      </c>
      <c r="C207" s="89" t="s">
        <v>64</v>
      </c>
      <c r="D207" s="89" t="s">
        <v>287</v>
      </c>
      <c r="E207" s="90" t="s">
        <v>350</v>
      </c>
      <c r="F207" s="89"/>
      <c r="G207" s="198">
        <f>G208</f>
        <v>881.07708</v>
      </c>
      <c r="H207" s="96"/>
    </row>
    <row r="208" spans="1:8" s="51" customFormat="1" ht="21.75" customHeight="1">
      <c r="A208" s="95"/>
      <c r="B208" s="88" t="s">
        <v>65</v>
      </c>
      <c r="C208" s="89" t="s">
        <v>64</v>
      </c>
      <c r="D208" s="89" t="s">
        <v>287</v>
      </c>
      <c r="E208" s="90" t="s">
        <v>350</v>
      </c>
      <c r="F208" s="89" t="s">
        <v>66</v>
      </c>
      <c r="G208" s="198">
        <f>0.88108+880.196</f>
        <v>881.07708</v>
      </c>
      <c r="H208" s="96"/>
    </row>
    <row r="209" spans="1:8" s="51" customFormat="1" ht="31.5">
      <c r="A209" s="95"/>
      <c r="B209" s="88" t="s">
        <v>292</v>
      </c>
      <c r="C209" s="89" t="s">
        <v>280</v>
      </c>
      <c r="D209" s="89" t="s">
        <v>287</v>
      </c>
      <c r="E209" s="90" t="s">
        <v>289</v>
      </c>
      <c r="F209" s="89"/>
      <c r="G209" s="198">
        <f>G210</f>
        <v>540.8888900000001</v>
      </c>
      <c r="H209" s="96"/>
    </row>
    <row r="210" spans="1:8" s="51" customFormat="1" ht="63">
      <c r="A210" s="95"/>
      <c r="B210" s="104" t="s">
        <v>352</v>
      </c>
      <c r="C210" s="89" t="s">
        <v>64</v>
      </c>
      <c r="D210" s="89" t="s">
        <v>287</v>
      </c>
      <c r="E210" s="90" t="s">
        <v>353</v>
      </c>
      <c r="F210" s="89"/>
      <c r="G210" s="198">
        <f>G211</f>
        <v>540.8888900000001</v>
      </c>
      <c r="H210" s="96"/>
    </row>
    <row r="211" spans="1:8" s="51" customFormat="1" ht="15.75">
      <c r="A211" s="95"/>
      <c r="B211" s="88" t="s">
        <v>22</v>
      </c>
      <c r="C211" s="89" t="s">
        <v>64</v>
      </c>
      <c r="D211" s="89" t="s">
        <v>287</v>
      </c>
      <c r="E211" s="90" t="s">
        <v>353</v>
      </c>
      <c r="F211" s="89" t="s">
        <v>23</v>
      </c>
      <c r="G211" s="198">
        <f>54.08889+486.8</f>
        <v>540.8888900000001</v>
      </c>
      <c r="H211" s="103"/>
    </row>
    <row r="212" spans="1:8" s="50" customFormat="1" ht="15.75">
      <c r="A212" s="95"/>
      <c r="B212" s="88" t="s">
        <v>48</v>
      </c>
      <c r="C212" s="89" t="s">
        <v>64</v>
      </c>
      <c r="D212" s="89" t="s">
        <v>49</v>
      </c>
      <c r="E212" s="90"/>
      <c r="F212" s="89"/>
      <c r="G212" s="198">
        <f>G213</f>
        <v>43313</v>
      </c>
      <c r="H212" s="91"/>
    </row>
    <row r="213" spans="1:8" s="50" customFormat="1" ht="15.75">
      <c r="A213" s="95"/>
      <c r="B213" s="88" t="s">
        <v>50</v>
      </c>
      <c r="C213" s="89" t="s">
        <v>64</v>
      </c>
      <c r="D213" s="89" t="s">
        <v>51</v>
      </c>
      <c r="E213" s="90"/>
      <c r="F213" s="89"/>
      <c r="G213" s="198">
        <f>G214</f>
        <v>43313</v>
      </c>
      <c r="H213" s="91"/>
    </row>
    <row r="214" spans="1:8" s="50" customFormat="1" ht="15.75">
      <c r="A214" s="95"/>
      <c r="B214" s="88" t="s">
        <v>11</v>
      </c>
      <c r="C214" s="89" t="s">
        <v>64</v>
      </c>
      <c r="D214" s="89" t="s">
        <v>51</v>
      </c>
      <c r="E214" s="90" t="s">
        <v>12</v>
      </c>
      <c r="F214" s="89"/>
      <c r="G214" s="198">
        <f>G219+G222+G217+G215</f>
        <v>43313</v>
      </c>
      <c r="H214" s="91"/>
    </row>
    <row r="215" spans="1:8" s="50" customFormat="1" ht="31.5">
      <c r="A215" s="95"/>
      <c r="B215" s="88" t="s">
        <v>103</v>
      </c>
      <c r="C215" s="89" t="s">
        <v>64</v>
      </c>
      <c r="D215" s="89" t="s">
        <v>51</v>
      </c>
      <c r="E215" s="90" t="s">
        <v>104</v>
      </c>
      <c r="F215" s="89"/>
      <c r="G215" s="198">
        <f>G216</f>
        <v>165</v>
      </c>
      <c r="H215" s="91"/>
    </row>
    <row r="216" spans="1:8" s="50" customFormat="1" ht="15.75">
      <c r="A216" s="95"/>
      <c r="B216" s="88" t="s">
        <v>53</v>
      </c>
      <c r="C216" s="89" t="s">
        <v>64</v>
      </c>
      <c r="D216" s="89" t="s">
        <v>51</v>
      </c>
      <c r="E216" s="90" t="s">
        <v>104</v>
      </c>
      <c r="F216" s="89" t="s">
        <v>54</v>
      </c>
      <c r="G216" s="198">
        <v>165</v>
      </c>
      <c r="H216" s="91"/>
    </row>
    <row r="217" spans="1:8" s="50" customFormat="1" ht="31.5">
      <c r="A217" s="95"/>
      <c r="B217" s="92" t="s">
        <v>105</v>
      </c>
      <c r="C217" s="89" t="s">
        <v>64</v>
      </c>
      <c r="D217" s="89" t="s">
        <v>51</v>
      </c>
      <c r="E217" s="90" t="s">
        <v>106</v>
      </c>
      <c r="F217" s="89"/>
      <c r="G217" s="198">
        <f>G218</f>
        <v>800</v>
      </c>
      <c r="H217" s="91"/>
    </row>
    <row r="218" spans="1:8" s="50" customFormat="1" ht="15.75">
      <c r="A218" s="95"/>
      <c r="B218" s="92" t="s">
        <v>53</v>
      </c>
      <c r="C218" s="89" t="s">
        <v>64</v>
      </c>
      <c r="D218" s="89" t="s">
        <v>51</v>
      </c>
      <c r="E218" s="90" t="s">
        <v>106</v>
      </c>
      <c r="F218" s="89" t="s">
        <v>54</v>
      </c>
      <c r="G218" s="198">
        <v>800</v>
      </c>
      <c r="H218" s="91"/>
    </row>
    <row r="219" spans="1:8" s="50" customFormat="1" ht="47.25">
      <c r="A219" s="95"/>
      <c r="B219" s="104" t="s">
        <v>294</v>
      </c>
      <c r="C219" s="89" t="s">
        <v>64</v>
      </c>
      <c r="D219" s="89" t="s">
        <v>51</v>
      </c>
      <c r="E219" s="90" t="s">
        <v>293</v>
      </c>
      <c r="F219" s="89"/>
      <c r="G219" s="198">
        <f>G221+G220</f>
        <v>13576</v>
      </c>
      <c r="H219" s="91"/>
    </row>
    <row r="220" spans="1:8" s="50" customFormat="1" ht="47.25">
      <c r="A220" s="95"/>
      <c r="B220" s="88" t="s">
        <v>15</v>
      </c>
      <c r="C220" s="89" t="s">
        <v>64</v>
      </c>
      <c r="D220" s="89" t="s">
        <v>51</v>
      </c>
      <c r="E220" s="90" t="s">
        <v>293</v>
      </c>
      <c r="F220" s="89" t="s">
        <v>16</v>
      </c>
      <c r="G220" s="198">
        <f>304.14747+91.85253</f>
        <v>396</v>
      </c>
      <c r="H220" s="91"/>
    </row>
    <row r="221" spans="1:8" s="50" customFormat="1" ht="15.75">
      <c r="A221" s="95"/>
      <c r="B221" s="88" t="s">
        <v>24</v>
      </c>
      <c r="C221" s="89" t="s">
        <v>64</v>
      </c>
      <c r="D221" s="89" t="s">
        <v>51</v>
      </c>
      <c r="E221" s="90" t="s">
        <v>293</v>
      </c>
      <c r="F221" s="89" t="s">
        <v>25</v>
      </c>
      <c r="G221" s="198">
        <v>13180</v>
      </c>
      <c r="H221" s="91"/>
    </row>
    <row r="222" spans="1:8" s="50" customFormat="1" ht="31.5">
      <c r="A222" s="95"/>
      <c r="B222" s="88" t="s">
        <v>282</v>
      </c>
      <c r="C222" s="89" t="s">
        <v>64</v>
      </c>
      <c r="D222" s="89" t="s">
        <v>51</v>
      </c>
      <c r="E222" s="90" t="s">
        <v>281</v>
      </c>
      <c r="F222" s="89"/>
      <c r="G222" s="198">
        <f>G223+G224</f>
        <v>28772</v>
      </c>
      <c r="H222" s="91"/>
    </row>
    <row r="223" spans="1:8" s="50" customFormat="1" ht="15.75">
      <c r="A223" s="95"/>
      <c r="B223" s="88" t="s">
        <v>22</v>
      </c>
      <c r="C223" s="89" t="s">
        <v>64</v>
      </c>
      <c r="D223" s="89" t="s">
        <v>51</v>
      </c>
      <c r="E223" s="90" t="s">
        <v>281</v>
      </c>
      <c r="F223" s="89" t="s">
        <v>23</v>
      </c>
      <c r="G223" s="198">
        <f>242+58</f>
        <v>300</v>
      </c>
      <c r="H223" s="91"/>
    </row>
    <row r="224" spans="1:8" s="50" customFormat="1" ht="15.75">
      <c r="A224" s="95"/>
      <c r="B224" s="92" t="s">
        <v>53</v>
      </c>
      <c r="C224" s="89" t="s">
        <v>64</v>
      </c>
      <c r="D224" s="89" t="s">
        <v>51</v>
      </c>
      <c r="E224" s="90" t="s">
        <v>281</v>
      </c>
      <c r="F224" s="89" t="s">
        <v>54</v>
      </c>
      <c r="G224" s="198">
        <f>28839-367</f>
        <v>28472</v>
      </c>
      <c r="H224" s="91"/>
    </row>
    <row r="225" spans="1:8" s="52" customFormat="1" ht="15.75">
      <c r="A225" s="82">
        <v>6</v>
      </c>
      <c r="B225" s="120" t="s">
        <v>117</v>
      </c>
      <c r="C225" s="121" t="s">
        <v>118</v>
      </c>
      <c r="D225" s="121"/>
      <c r="E225" s="84"/>
      <c r="F225" s="121"/>
      <c r="G225" s="85">
        <f>G226+G245</f>
        <v>38302.292239999995</v>
      </c>
      <c r="H225" s="94"/>
    </row>
    <row r="226" spans="1:8" s="50" customFormat="1" ht="15.75">
      <c r="A226" s="95"/>
      <c r="B226" s="88" t="s">
        <v>7</v>
      </c>
      <c r="C226" s="89" t="s">
        <v>118</v>
      </c>
      <c r="D226" s="89" t="s">
        <v>8</v>
      </c>
      <c r="E226" s="90"/>
      <c r="F226" s="89"/>
      <c r="G226" s="198">
        <f>G227+G235</f>
        <v>22319.05133</v>
      </c>
      <c r="H226" s="91"/>
    </row>
    <row r="227" spans="1:8" s="50" customFormat="1" ht="31.5">
      <c r="A227" s="95"/>
      <c r="B227" s="88" t="s">
        <v>36</v>
      </c>
      <c r="C227" s="89" t="s">
        <v>118</v>
      </c>
      <c r="D227" s="89" t="s">
        <v>37</v>
      </c>
      <c r="E227" s="90" t="s">
        <v>19</v>
      </c>
      <c r="F227" s="89" t="s">
        <v>19</v>
      </c>
      <c r="G227" s="198">
        <f>G228</f>
        <v>21069.05133</v>
      </c>
      <c r="H227" s="91"/>
    </row>
    <row r="228" spans="1:8" s="50" customFormat="1" ht="15.75">
      <c r="A228" s="95"/>
      <c r="B228" s="88" t="s">
        <v>11</v>
      </c>
      <c r="C228" s="89" t="s">
        <v>118</v>
      </c>
      <c r="D228" s="89" t="s">
        <v>37</v>
      </c>
      <c r="E228" s="90" t="s">
        <v>12</v>
      </c>
      <c r="F228" s="89"/>
      <c r="G228" s="198">
        <f>G229</f>
        <v>21069.05133</v>
      </c>
      <c r="H228" s="111"/>
    </row>
    <row r="229" spans="1:8" s="60" customFormat="1" ht="31.5">
      <c r="A229" s="105"/>
      <c r="B229" s="88" t="s">
        <v>20</v>
      </c>
      <c r="C229" s="89" t="s">
        <v>118</v>
      </c>
      <c r="D229" s="89" t="s">
        <v>37</v>
      </c>
      <c r="E229" s="90" t="s">
        <v>21</v>
      </c>
      <c r="F229" s="89"/>
      <c r="G229" s="198">
        <f>G230+G234+G232</f>
        <v>21069.05133</v>
      </c>
      <c r="H229" s="174"/>
    </row>
    <row r="230" spans="1:8" s="58" customFormat="1" ht="47.25">
      <c r="A230" s="105"/>
      <c r="B230" s="88" t="s">
        <v>15</v>
      </c>
      <c r="C230" s="89" t="s">
        <v>118</v>
      </c>
      <c r="D230" s="89" t="s">
        <v>37</v>
      </c>
      <c r="E230" s="90" t="s">
        <v>21</v>
      </c>
      <c r="F230" s="89" t="s">
        <v>16</v>
      </c>
      <c r="G230" s="198">
        <f>19494.07244+90.8364</f>
        <v>19584.90884</v>
      </c>
      <c r="H230" s="111"/>
    </row>
    <row r="231" spans="1:8" s="58" customFormat="1" ht="15.75">
      <c r="A231" s="105"/>
      <c r="B231" s="219" t="s">
        <v>373</v>
      </c>
      <c r="C231" s="89"/>
      <c r="D231" s="89"/>
      <c r="E231" s="90"/>
      <c r="F231" s="89"/>
      <c r="G231" s="199">
        <f>65.9052+5.02788+19.90332</f>
        <v>90.8364</v>
      </c>
      <c r="H231" s="111"/>
    </row>
    <row r="232" spans="1:8" s="59" customFormat="1" ht="15.75">
      <c r="A232" s="122"/>
      <c r="B232" s="88" t="s">
        <v>22</v>
      </c>
      <c r="C232" s="89" t="s">
        <v>118</v>
      </c>
      <c r="D232" s="89" t="s">
        <v>37</v>
      </c>
      <c r="E232" s="123" t="s">
        <v>21</v>
      </c>
      <c r="F232" s="89" t="s">
        <v>23</v>
      </c>
      <c r="G232" s="198">
        <f>871.05563+1.61964-100</f>
        <v>772.67527</v>
      </c>
      <c r="H232" s="175"/>
    </row>
    <row r="233" spans="1:8" s="59" customFormat="1" ht="15.75">
      <c r="A233" s="122"/>
      <c r="B233" s="219" t="s">
        <v>373</v>
      </c>
      <c r="C233" s="89"/>
      <c r="D233" s="89"/>
      <c r="E233" s="90"/>
      <c r="F233" s="89"/>
      <c r="G233" s="199">
        <v>1.61964</v>
      </c>
      <c r="H233" s="175"/>
    </row>
    <row r="234" spans="1:8" s="58" customFormat="1" ht="15.75">
      <c r="A234" s="105"/>
      <c r="B234" s="88" t="s">
        <v>24</v>
      </c>
      <c r="C234" s="89" t="s">
        <v>118</v>
      </c>
      <c r="D234" s="89" t="s">
        <v>37</v>
      </c>
      <c r="E234" s="90" t="s">
        <v>21</v>
      </c>
      <c r="F234" s="89" t="s">
        <v>25</v>
      </c>
      <c r="G234" s="198">
        <f>17.5+693.96722</f>
        <v>711.46722</v>
      </c>
      <c r="H234" s="111"/>
    </row>
    <row r="235" spans="1:8" s="57" customFormat="1" ht="15.75">
      <c r="A235" s="122"/>
      <c r="B235" s="88" t="s">
        <v>44</v>
      </c>
      <c r="C235" s="89" t="s">
        <v>118</v>
      </c>
      <c r="D235" s="89" t="s">
        <v>45</v>
      </c>
      <c r="E235" s="123"/>
      <c r="F235" s="89"/>
      <c r="G235" s="198">
        <f>G236</f>
        <v>1250</v>
      </c>
      <c r="H235" s="93"/>
    </row>
    <row r="236" spans="1:8" s="59" customFormat="1" ht="31.5">
      <c r="A236" s="122"/>
      <c r="B236" s="88" t="s">
        <v>275</v>
      </c>
      <c r="C236" s="89" t="s">
        <v>118</v>
      </c>
      <c r="D236" s="89" t="s">
        <v>45</v>
      </c>
      <c r="E236" s="90" t="s">
        <v>119</v>
      </c>
      <c r="F236" s="89"/>
      <c r="G236" s="198">
        <f>G237+G239+G241+G243</f>
        <v>1250</v>
      </c>
      <c r="H236" s="175"/>
    </row>
    <row r="237" spans="1:8" s="59" customFormat="1" ht="63">
      <c r="A237" s="122"/>
      <c r="B237" s="119" t="s">
        <v>120</v>
      </c>
      <c r="C237" s="89" t="s">
        <v>118</v>
      </c>
      <c r="D237" s="89" t="s">
        <v>45</v>
      </c>
      <c r="E237" s="90" t="s">
        <v>121</v>
      </c>
      <c r="F237" s="89"/>
      <c r="G237" s="198">
        <f>G238</f>
        <v>500</v>
      </c>
      <c r="H237" s="175"/>
    </row>
    <row r="238" spans="1:8" s="59" customFormat="1" ht="15.75">
      <c r="A238" s="102"/>
      <c r="B238" s="88" t="s">
        <v>22</v>
      </c>
      <c r="C238" s="89" t="s">
        <v>118</v>
      </c>
      <c r="D238" s="89" t="s">
        <v>45</v>
      </c>
      <c r="E238" s="90" t="s">
        <v>121</v>
      </c>
      <c r="F238" s="89" t="s">
        <v>23</v>
      </c>
      <c r="G238" s="198">
        <v>500</v>
      </c>
      <c r="H238" s="175"/>
    </row>
    <row r="239" spans="1:8" s="59" customFormat="1" ht="63">
      <c r="A239" s="122"/>
      <c r="B239" s="119" t="s">
        <v>122</v>
      </c>
      <c r="C239" s="89" t="s">
        <v>118</v>
      </c>
      <c r="D239" s="89" t="s">
        <v>45</v>
      </c>
      <c r="E239" s="90" t="s">
        <v>123</v>
      </c>
      <c r="F239" s="89"/>
      <c r="G239" s="198">
        <f>G240</f>
        <v>100</v>
      </c>
      <c r="H239" s="175"/>
    </row>
    <row r="240" spans="1:8" s="59" customFormat="1" ht="15.75">
      <c r="A240" s="95"/>
      <c r="B240" s="88" t="s">
        <v>22</v>
      </c>
      <c r="C240" s="89" t="s">
        <v>118</v>
      </c>
      <c r="D240" s="89" t="s">
        <v>45</v>
      </c>
      <c r="E240" s="90" t="s">
        <v>123</v>
      </c>
      <c r="F240" s="89" t="s">
        <v>23</v>
      </c>
      <c r="G240" s="198">
        <v>100</v>
      </c>
      <c r="H240" s="175"/>
    </row>
    <row r="241" spans="1:8" s="59" customFormat="1" ht="63">
      <c r="A241" s="95"/>
      <c r="B241" s="119" t="s">
        <v>124</v>
      </c>
      <c r="C241" s="89" t="s">
        <v>118</v>
      </c>
      <c r="D241" s="89" t="s">
        <v>45</v>
      </c>
      <c r="E241" s="90" t="s">
        <v>125</v>
      </c>
      <c r="F241" s="89"/>
      <c r="G241" s="198">
        <f>G242</f>
        <v>500</v>
      </c>
      <c r="H241" s="175"/>
    </row>
    <row r="242" spans="1:8" s="59" customFormat="1" ht="15.75">
      <c r="A242" s="95"/>
      <c r="B242" s="88" t="s">
        <v>22</v>
      </c>
      <c r="C242" s="89" t="s">
        <v>118</v>
      </c>
      <c r="D242" s="89" t="s">
        <v>45</v>
      </c>
      <c r="E242" s="90" t="s">
        <v>125</v>
      </c>
      <c r="F242" s="89" t="s">
        <v>23</v>
      </c>
      <c r="G242" s="198">
        <v>500</v>
      </c>
      <c r="H242" s="175"/>
    </row>
    <row r="243" spans="1:8" s="59" customFormat="1" ht="63">
      <c r="A243" s="95"/>
      <c r="B243" s="119" t="s">
        <v>307</v>
      </c>
      <c r="C243" s="89" t="s">
        <v>118</v>
      </c>
      <c r="D243" s="89" t="s">
        <v>45</v>
      </c>
      <c r="E243" s="90" t="s">
        <v>308</v>
      </c>
      <c r="F243" s="89"/>
      <c r="G243" s="198">
        <f>G244</f>
        <v>150</v>
      </c>
      <c r="H243" s="175"/>
    </row>
    <row r="244" spans="1:8" s="59" customFormat="1" ht="15.75">
      <c r="A244" s="95"/>
      <c r="B244" s="88" t="s">
        <v>22</v>
      </c>
      <c r="C244" s="89" t="s">
        <v>118</v>
      </c>
      <c r="D244" s="89" t="s">
        <v>45</v>
      </c>
      <c r="E244" s="90" t="s">
        <v>308</v>
      </c>
      <c r="F244" s="89" t="s">
        <v>23</v>
      </c>
      <c r="G244" s="198">
        <v>150</v>
      </c>
      <c r="H244" s="175"/>
    </row>
    <row r="245" spans="1:8" s="59" customFormat="1" ht="15.75">
      <c r="A245" s="95"/>
      <c r="B245" s="88" t="s">
        <v>73</v>
      </c>
      <c r="C245" s="89" t="s">
        <v>118</v>
      </c>
      <c r="D245" s="89" t="s">
        <v>74</v>
      </c>
      <c r="E245" s="90"/>
      <c r="F245" s="89"/>
      <c r="G245" s="198">
        <f>G246+G258</f>
        <v>15983.24091</v>
      </c>
      <c r="H245" s="175"/>
    </row>
    <row r="246" spans="1:8" s="59" customFormat="1" ht="15.75">
      <c r="A246" s="95"/>
      <c r="B246" s="88" t="s">
        <v>75</v>
      </c>
      <c r="C246" s="89" t="s">
        <v>118</v>
      </c>
      <c r="D246" s="89" t="s">
        <v>76</v>
      </c>
      <c r="E246" s="90"/>
      <c r="F246" s="89"/>
      <c r="G246" s="198">
        <f>G247+G251</f>
        <v>15830.71653</v>
      </c>
      <c r="H246" s="175"/>
    </row>
    <row r="247" spans="1:8" s="59" customFormat="1" ht="31.5">
      <c r="A247" s="95"/>
      <c r="B247" s="88" t="s">
        <v>275</v>
      </c>
      <c r="C247" s="89" t="s">
        <v>118</v>
      </c>
      <c r="D247" s="89" t="s">
        <v>76</v>
      </c>
      <c r="E247" s="90" t="s">
        <v>119</v>
      </c>
      <c r="F247" s="89"/>
      <c r="G247" s="198">
        <f>G248</f>
        <v>5820.70652</v>
      </c>
      <c r="H247" s="175"/>
    </row>
    <row r="248" spans="1:8" s="59" customFormat="1" ht="63">
      <c r="A248" s="95"/>
      <c r="B248" s="119" t="s">
        <v>197</v>
      </c>
      <c r="C248" s="89" t="s">
        <v>118</v>
      </c>
      <c r="D248" s="89" t="s">
        <v>76</v>
      </c>
      <c r="E248" s="90" t="s">
        <v>130</v>
      </c>
      <c r="F248" s="89"/>
      <c r="G248" s="198">
        <f>G249+G250</f>
        <v>5820.70652</v>
      </c>
      <c r="H248" s="175"/>
    </row>
    <row r="249" spans="1:8" s="59" customFormat="1" ht="15.75">
      <c r="A249" s="95"/>
      <c r="B249" s="88" t="s">
        <v>22</v>
      </c>
      <c r="C249" s="89" t="s">
        <v>118</v>
      </c>
      <c r="D249" s="89" t="s">
        <v>76</v>
      </c>
      <c r="E249" s="90" t="s">
        <v>130</v>
      </c>
      <c r="F249" s="89" t="s">
        <v>23</v>
      </c>
      <c r="G249" s="198">
        <f>4952.21372+857.4922</f>
        <v>5809.705919999999</v>
      </c>
      <c r="H249" s="175"/>
    </row>
    <row r="250" spans="1:8" s="59" customFormat="1" ht="15.75">
      <c r="A250" s="95"/>
      <c r="B250" s="88" t="s">
        <v>24</v>
      </c>
      <c r="C250" s="89" t="s">
        <v>118</v>
      </c>
      <c r="D250" s="89" t="s">
        <v>76</v>
      </c>
      <c r="E250" s="90" t="s">
        <v>130</v>
      </c>
      <c r="F250" s="89" t="s">
        <v>25</v>
      </c>
      <c r="G250" s="198">
        <v>11.0006</v>
      </c>
      <c r="H250" s="175"/>
    </row>
    <row r="251" spans="1:8" s="59" customFormat="1" ht="31.5">
      <c r="A251" s="95"/>
      <c r="B251" s="104" t="s">
        <v>198</v>
      </c>
      <c r="C251" s="89" t="s">
        <v>118</v>
      </c>
      <c r="D251" s="89" t="s">
        <v>76</v>
      </c>
      <c r="E251" s="90" t="s">
        <v>126</v>
      </c>
      <c r="F251" s="89"/>
      <c r="G251" s="198">
        <f>G252</f>
        <v>10010.01001</v>
      </c>
      <c r="H251" s="175"/>
    </row>
    <row r="252" spans="1:8" s="59" customFormat="1" ht="31.5">
      <c r="A252" s="95"/>
      <c r="B252" s="104" t="s">
        <v>199</v>
      </c>
      <c r="C252" s="89" t="s">
        <v>118</v>
      </c>
      <c r="D252" s="89" t="s">
        <v>76</v>
      </c>
      <c r="E252" s="90" t="s">
        <v>200</v>
      </c>
      <c r="F252" s="89"/>
      <c r="G252" s="198">
        <f>G253+G256</f>
        <v>10010.01001</v>
      </c>
      <c r="H252" s="175"/>
    </row>
    <row r="253" spans="1:8" s="59" customFormat="1" ht="63">
      <c r="A253" s="95"/>
      <c r="B253" s="119" t="s">
        <v>374</v>
      </c>
      <c r="C253" s="89" t="s">
        <v>118</v>
      </c>
      <c r="D253" s="89" t="s">
        <v>76</v>
      </c>
      <c r="E253" s="90" t="s">
        <v>375</v>
      </c>
      <c r="F253" s="89"/>
      <c r="G253" s="198">
        <f>G255</f>
        <v>10000</v>
      </c>
      <c r="H253" s="175"/>
    </row>
    <row r="254" spans="1:8" s="59" customFormat="1" ht="15.75">
      <c r="A254" s="95"/>
      <c r="B254" s="88" t="s">
        <v>376</v>
      </c>
      <c r="C254" s="89" t="s">
        <v>118</v>
      </c>
      <c r="D254" s="89" t="s">
        <v>76</v>
      </c>
      <c r="E254" s="90" t="s">
        <v>375</v>
      </c>
      <c r="F254" s="89" t="s">
        <v>377</v>
      </c>
      <c r="G254" s="198">
        <f>G255</f>
        <v>10000</v>
      </c>
      <c r="H254" s="175"/>
    </row>
    <row r="255" spans="1:8" s="59" customFormat="1" ht="15.75">
      <c r="A255" s="95"/>
      <c r="B255" s="218" t="s">
        <v>378</v>
      </c>
      <c r="C255" s="89"/>
      <c r="D255" s="89"/>
      <c r="E255" s="90"/>
      <c r="F255" s="89"/>
      <c r="G255" s="201">
        <v>10000</v>
      </c>
      <c r="H255" s="175"/>
    </row>
    <row r="256" spans="1:8" s="59" customFormat="1" ht="63">
      <c r="A256" s="95"/>
      <c r="B256" s="119" t="s">
        <v>381</v>
      </c>
      <c r="C256" s="89" t="s">
        <v>118</v>
      </c>
      <c r="D256" s="89" t="s">
        <v>76</v>
      </c>
      <c r="E256" s="90" t="s">
        <v>382</v>
      </c>
      <c r="F256" s="89"/>
      <c r="G256" s="198">
        <f>G257</f>
        <v>10.01001</v>
      </c>
      <c r="H256" s="175"/>
    </row>
    <row r="257" spans="1:8" s="59" customFormat="1" ht="15.75">
      <c r="A257" s="95"/>
      <c r="B257" s="88" t="s">
        <v>376</v>
      </c>
      <c r="C257" s="89" t="s">
        <v>118</v>
      </c>
      <c r="D257" s="89" t="s">
        <v>76</v>
      </c>
      <c r="E257" s="90" t="s">
        <v>382</v>
      </c>
      <c r="F257" s="89" t="s">
        <v>377</v>
      </c>
      <c r="G257" s="198">
        <v>10.01001</v>
      </c>
      <c r="H257" s="175"/>
    </row>
    <row r="258" spans="1:8" s="59" customFormat="1" ht="15.75">
      <c r="A258" s="95"/>
      <c r="B258" s="88" t="s">
        <v>100</v>
      </c>
      <c r="C258" s="89" t="s">
        <v>118</v>
      </c>
      <c r="D258" s="89" t="s">
        <v>101</v>
      </c>
      <c r="E258" s="90"/>
      <c r="F258" s="89"/>
      <c r="G258" s="198">
        <f>G259</f>
        <v>152.52438</v>
      </c>
      <c r="H258" s="175"/>
    </row>
    <row r="259" spans="1:8" s="59" customFormat="1" ht="15.75">
      <c r="A259" s="95"/>
      <c r="B259" s="88" t="s">
        <v>11</v>
      </c>
      <c r="C259" s="89" t="s">
        <v>118</v>
      </c>
      <c r="D259" s="89" t="s">
        <v>101</v>
      </c>
      <c r="E259" s="90" t="s">
        <v>12</v>
      </c>
      <c r="F259" s="89"/>
      <c r="G259" s="198">
        <f>G260</f>
        <v>152.52438</v>
      </c>
      <c r="H259" s="175"/>
    </row>
    <row r="260" spans="1:8" s="59" customFormat="1" ht="15.75">
      <c r="A260" s="95"/>
      <c r="B260" s="88" t="s">
        <v>379</v>
      </c>
      <c r="C260" s="89" t="s">
        <v>118</v>
      </c>
      <c r="D260" s="89" t="s">
        <v>101</v>
      </c>
      <c r="E260" s="90" t="s">
        <v>380</v>
      </c>
      <c r="F260" s="89"/>
      <c r="G260" s="198">
        <f>G261</f>
        <v>152.52438</v>
      </c>
      <c r="H260" s="175"/>
    </row>
    <row r="261" spans="1:8" s="59" customFormat="1" ht="15.75">
      <c r="A261" s="95"/>
      <c r="B261" s="88" t="s">
        <v>22</v>
      </c>
      <c r="C261" s="89" t="s">
        <v>118</v>
      </c>
      <c r="D261" s="89" t="s">
        <v>101</v>
      </c>
      <c r="E261" s="90" t="s">
        <v>380</v>
      </c>
      <c r="F261" s="89" t="s">
        <v>23</v>
      </c>
      <c r="G261" s="198">
        <v>152.52438</v>
      </c>
      <c r="H261" s="175"/>
    </row>
    <row r="262" spans="1:8" s="52" customFormat="1" ht="15.75">
      <c r="A262" s="82">
        <v>7</v>
      </c>
      <c r="B262" s="83" t="s">
        <v>127</v>
      </c>
      <c r="C262" s="121" t="s">
        <v>128</v>
      </c>
      <c r="D262" s="121"/>
      <c r="E262" s="84"/>
      <c r="F262" s="121"/>
      <c r="G262" s="85">
        <f>G263+G298</f>
        <v>27981.29475</v>
      </c>
      <c r="H262" s="177"/>
    </row>
    <row r="263" spans="1:8" s="50" customFormat="1" ht="15.75">
      <c r="A263" s="95"/>
      <c r="B263" s="88" t="s">
        <v>7</v>
      </c>
      <c r="C263" s="89" t="s">
        <v>128</v>
      </c>
      <c r="D263" s="89" t="s">
        <v>8</v>
      </c>
      <c r="E263" s="90"/>
      <c r="F263" s="89"/>
      <c r="G263" s="198">
        <f>G264+G272</f>
        <v>25181.29475</v>
      </c>
      <c r="H263" s="111"/>
    </row>
    <row r="264" spans="1:8" s="50" customFormat="1" ht="31.5">
      <c r="A264" s="95"/>
      <c r="B264" s="88" t="s">
        <v>36</v>
      </c>
      <c r="C264" s="89" t="s">
        <v>128</v>
      </c>
      <c r="D264" s="89" t="s">
        <v>37</v>
      </c>
      <c r="E264" s="90" t="s">
        <v>19</v>
      </c>
      <c r="F264" s="89" t="s">
        <v>19</v>
      </c>
      <c r="G264" s="198">
        <f>G265</f>
        <v>13151.13904</v>
      </c>
      <c r="H264" s="111"/>
    </row>
    <row r="265" spans="1:8" s="50" customFormat="1" ht="15.75">
      <c r="A265" s="95"/>
      <c r="B265" s="88" t="s">
        <v>11</v>
      </c>
      <c r="C265" s="89" t="s">
        <v>128</v>
      </c>
      <c r="D265" s="89" t="s">
        <v>37</v>
      </c>
      <c r="E265" s="90" t="s">
        <v>12</v>
      </c>
      <c r="F265" s="89"/>
      <c r="G265" s="198">
        <f>G266</f>
        <v>13151.13904</v>
      </c>
      <c r="H265" s="111"/>
    </row>
    <row r="266" spans="1:8" s="50" customFormat="1" ht="31.5">
      <c r="A266" s="95"/>
      <c r="B266" s="88" t="s">
        <v>20</v>
      </c>
      <c r="C266" s="89" t="s">
        <v>128</v>
      </c>
      <c r="D266" s="89" t="s">
        <v>37</v>
      </c>
      <c r="E266" s="90" t="s">
        <v>21</v>
      </c>
      <c r="F266" s="89"/>
      <c r="G266" s="198">
        <f>G267+G269+G271</f>
        <v>13151.13904</v>
      </c>
      <c r="H266" s="111"/>
    </row>
    <row r="267" spans="1:8" s="50" customFormat="1" ht="47.25">
      <c r="A267" s="95"/>
      <c r="B267" s="88" t="s">
        <v>15</v>
      </c>
      <c r="C267" s="89" t="s">
        <v>128</v>
      </c>
      <c r="D267" s="89" t="s">
        <v>37</v>
      </c>
      <c r="E267" s="90" t="s">
        <v>21</v>
      </c>
      <c r="F267" s="89" t="s">
        <v>16</v>
      </c>
      <c r="G267" s="198">
        <f>16140.89475-2216.1068-250-654.16391-618.4</f>
        <v>12402.224040000001</v>
      </c>
      <c r="H267" s="111"/>
    </row>
    <row r="268" spans="1:8" s="50" customFormat="1" ht="15.75">
      <c r="A268" s="95"/>
      <c r="B268" s="217" t="s">
        <v>366</v>
      </c>
      <c r="C268" s="89"/>
      <c r="D268" s="89"/>
      <c r="E268" s="90"/>
      <c r="F268" s="89"/>
      <c r="G268" s="199">
        <f>102.83+31.055</f>
        <v>133.885</v>
      </c>
      <c r="H268" s="111"/>
    </row>
    <row r="269" spans="1:8" s="56" customFormat="1" ht="15.75">
      <c r="A269" s="124"/>
      <c r="B269" s="104" t="s">
        <v>22</v>
      </c>
      <c r="C269" s="89" t="s">
        <v>128</v>
      </c>
      <c r="D269" s="89" t="s">
        <v>37</v>
      </c>
      <c r="E269" s="90" t="s">
        <v>21</v>
      </c>
      <c r="F269" s="89" t="s">
        <v>23</v>
      </c>
      <c r="G269" s="198">
        <f>2492.4-2466.285+54.4</f>
        <v>80.51500000000024</v>
      </c>
      <c r="H269" s="176"/>
    </row>
    <row r="270" spans="1:8" s="56" customFormat="1" ht="15.75">
      <c r="A270" s="124"/>
      <c r="B270" s="217" t="s">
        <v>366</v>
      </c>
      <c r="C270" s="89"/>
      <c r="D270" s="89"/>
      <c r="E270" s="90"/>
      <c r="F270" s="89"/>
      <c r="G270" s="199">
        <v>16.115</v>
      </c>
      <c r="H270" s="176"/>
    </row>
    <row r="271" spans="1:8" s="56" customFormat="1" ht="15.75">
      <c r="A271" s="124"/>
      <c r="B271" s="92" t="s">
        <v>53</v>
      </c>
      <c r="C271" s="89" t="s">
        <v>128</v>
      </c>
      <c r="D271" s="89" t="s">
        <v>37</v>
      </c>
      <c r="E271" s="90" t="s">
        <v>21</v>
      </c>
      <c r="F271" s="89" t="s">
        <v>54</v>
      </c>
      <c r="G271" s="198">
        <f>50+618.4</f>
        <v>668.4</v>
      </c>
      <c r="H271" s="176"/>
    </row>
    <row r="272" spans="1:8" s="50" customFormat="1" ht="15.75">
      <c r="A272" s="95"/>
      <c r="B272" s="88" t="s">
        <v>44</v>
      </c>
      <c r="C272" s="89" t="s">
        <v>128</v>
      </c>
      <c r="D272" s="89" t="s">
        <v>45</v>
      </c>
      <c r="E272" s="90"/>
      <c r="F272" s="89"/>
      <c r="G272" s="198">
        <f>G273+G287+G280+G294</f>
        <v>12030.155709999999</v>
      </c>
      <c r="H272" s="111"/>
    </row>
    <row r="273" spans="1:8" s="61" customFormat="1" ht="31.5">
      <c r="A273" s="122"/>
      <c r="B273" s="88" t="s">
        <v>275</v>
      </c>
      <c r="C273" s="89" t="s">
        <v>128</v>
      </c>
      <c r="D273" s="89" t="s">
        <v>45</v>
      </c>
      <c r="E273" s="90" t="s">
        <v>119</v>
      </c>
      <c r="F273" s="89"/>
      <c r="G273" s="198">
        <f>G274+G276+G278</f>
        <v>2300</v>
      </c>
      <c r="H273" s="178"/>
    </row>
    <row r="274" spans="1:8" s="59" customFormat="1" ht="63">
      <c r="A274" s="95"/>
      <c r="B274" s="104" t="s">
        <v>129</v>
      </c>
      <c r="C274" s="89" t="s">
        <v>128</v>
      </c>
      <c r="D274" s="89" t="s">
        <v>45</v>
      </c>
      <c r="E274" s="90" t="s">
        <v>132</v>
      </c>
      <c r="F274" s="89"/>
      <c r="G274" s="198">
        <f>G275</f>
        <v>1500</v>
      </c>
      <c r="H274" s="175"/>
    </row>
    <row r="275" spans="1:8" s="59" customFormat="1" ht="15.75">
      <c r="A275" s="95"/>
      <c r="B275" s="88" t="s">
        <v>22</v>
      </c>
      <c r="C275" s="89" t="s">
        <v>128</v>
      </c>
      <c r="D275" s="89" t="s">
        <v>45</v>
      </c>
      <c r="E275" s="90" t="s">
        <v>132</v>
      </c>
      <c r="F275" s="89" t="s">
        <v>23</v>
      </c>
      <c r="G275" s="198">
        <v>1500</v>
      </c>
      <c r="H275" s="175"/>
    </row>
    <row r="276" spans="1:8" s="59" customFormat="1" ht="63">
      <c r="A276" s="95"/>
      <c r="B276" s="104" t="s">
        <v>131</v>
      </c>
      <c r="C276" s="89" t="s">
        <v>128</v>
      </c>
      <c r="D276" s="89" t="s">
        <v>45</v>
      </c>
      <c r="E276" s="90" t="s">
        <v>202</v>
      </c>
      <c r="F276" s="89"/>
      <c r="G276" s="198">
        <f>G277</f>
        <v>500</v>
      </c>
      <c r="H276" s="175"/>
    </row>
    <row r="277" spans="1:8" s="59" customFormat="1" ht="15.75">
      <c r="A277" s="95"/>
      <c r="B277" s="88" t="s">
        <v>22</v>
      </c>
      <c r="C277" s="89" t="s">
        <v>128</v>
      </c>
      <c r="D277" s="89" t="s">
        <v>45</v>
      </c>
      <c r="E277" s="90" t="s">
        <v>202</v>
      </c>
      <c r="F277" s="89" t="s">
        <v>23</v>
      </c>
      <c r="G277" s="198">
        <v>500</v>
      </c>
      <c r="H277" s="175"/>
    </row>
    <row r="278" spans="1:8" s="59" customFormat="1" ht="63">
      <c r="A278" s="95"/>
      <c r="B278" s="104" t="s">
        <v>354</v>
      </c>
      <c r="C278" s="89" t="s">
        <v>128</v>
      </c>
      <c r="D278" s="89" t="s">
        <v>45</v>
      </c>
      <c r="E278" s="90" t="s">
        <v>272</v>
      </c>
      <c r="F278" s="89"/>
      <c r="G278" s="198">
        <v>300</v>
      </c>
      <c r="H278" s="175"/>
    </row>
    <row r="279" spans="1:8" s="59" customFormat="1" ht="15.75">
      <c r="A279" s="95"/>
      <c r="B279" s="88" t="s">
        <v>22</v>
      </c>
      <c r="C279" s="89" t="s">
        <v>128</v>
      </c>
      <c r="D279" s="89" t="s">
        <v>45</v>
      </c>
      <c r="E279" s="90" t="s">
        <v>272</v>
      </c>
      <c r="F279" s="89" t="s">
        <v>23</v>
      </c>
      <c r="G279" s="198">
        <f>300</f>
        <v>300</v>
      </c>
      <c r="H279" s="175"/>
    </row>
    <row r="280" spans="1:8" s="59" customFormat="1" ht="31.5">
      <c r="A280" s="95"/>
      <c r="B280" s="88" t="s">
        <v>333</v>
      </c>
      <c r="C280" s="89" t="s">
        <v>128</v>
      </c>
      <c r="D280" s="89" t="s">
        <v>45</v>
      </c>
      <c r="E280" s="90" t="s">
        <v>334</v>
      </c>
      <c r="F280" s="89"/>
      <c r="G280" s="198">
        <f>G283+G285+G281</f>
        <v>298</v>
      </c>
      <c r="H280" s="175"/>
    </row>
    <row r="281" spans="1:8" s="59" customFormat="1" ht="79.5" customHeight="1">
      <c r="A281" s="95"/>
      <c r="B281" s="104" t="s">
        <v>367</v>
      </c>
      <c r="C281" s="89" t="s">
        <v>128</v>
      </c>
      <c r="D281" s="89" t="s">
        <v>45</v>
      </c>
      <c r="E281" s="90" t="s">
        <v>368</v>
      </c>
      <c r="F281" s="89"/>
      <c r="G281" s="198">
        <f>G282</f>
        <v>59.48398</v>
      </c>
      <c r="H281" s="175"/>
    </row>
    <row r="282" spans="1:8" s="59" customFormat="1" ht="15.75">
      <c r="A282" s="95"/>
      <c r="B282" s="88" t="s">
        <v>22</v>
      </c>
      <c r="C282" s="89" t="s">
        <v>128</v>
      </c>
      <c r="D282" s="89" t="s">
        <v>45</v>
      </c>
      <c r="E282" s="90" t="s">
        <v>368</v>
      </c>
      <c r="F282" s="89" t="s">
        <v>23</v>
      </c>
      <c r="G282" s="198">
        <v>59.48398</v>
      </c>
      <c r="H282" s="175"/>
    </row>
    <row r="283" spans="1:8" s="59" customFormat="1" ht="63">
      <c r="A283" s="95"/>
      <c r="B283" s="119" t="s">
        <v>335</v>
      </c>
      <c r="C283" s="89" t="s">
        <v>128</v>
      </c>
      <c r="D283" s="89" t="s">
        <v>45</v>
      </c>
      <c r="E283" s="90" t="s">
        <v>336</v>
      </c>
      <c r="F283" s="89"/>
      <c r="G283" s="198">
        <f>G284</f>
        <v>38.51602</v>
      </c>
      <c r="H283" s="175"/>
    </row>
    <row r="284" spans="1:8" s="59" customFormat="1" ht="15.75">
      <c r="A284" s="95"/>
      <c r="B284" s="88" t="s">
        <v>22</v>
      </c>
      <c r="C284" s="89" t="s">
        <v>128</v>
      </c>
      <c r="D284" s="89" t="s">
        <v>45</v>
      </c>
      <c r="E284" s="90" t="s">
        <v>336</v>
      </c>
      <c r="F284" s="89" t="s">
        <v>23</v>
      </c>
      <c r="G284" s="198">
        <f>98-59.48398</f>
        <v>38.51602</v>
      </c>
      <c r="H284" s="175"/>
    </row>
    <row r="285" spans="1:8" s="59" customFormat="1" ht="78.75">
      <c r="A285" s="95"/>
      <c r="B285" s="119" t="s">
        <v>338</v>
      </c>
      <c r="C285" s="89" t="s">
        <v>128</v>
      </c>
      <c r="D285" s="89" t="s">
        <v>45</v>
      </c>
      <c r="E285" s="90" t="s">
        <v>337</v>
      </c>
      <c r="F285" s="89"/>
      <c r="G285" s="198">
        <f>G286</f>
        <v>200</v>
      </c>
      <c r="H285" s="175"/>
    </row>
    <row r="286" spans="1:8" s="59" customFormat="1" ht="15.75">
      <c r="A286" s="95"/>
      <c r="B286" s="88" t="s">
        <v>22</v>
      </c>
      <c r="C286" s="89" t="s">
        <v>128</v>
      </c>
      <c r="D286" s="89" t="s">
        <v>45</v>
      </c>
      <c r="E286" s="90" t="s">
        <v>337</v>
      </c>
      <c r="F286" s="89" t="s">
        <v>23</v>
      </c>
      <c r="G286" s="198">
        <v>200</v>
      </c>
      <c r="H286" s="175"/>
    </row>
    <row r="287" spans="1:8" s="53" customFormat="1" ht="31.5">
      <c r="A287" s="105"/>
      <c r="B287" s="114" t="s">
        <v>198</v>
      </c>
      <c r="C287" s="89" t="s">
        <v>128</v>
      </c>
      <c r="D287" s="89" t="s">
        <v>45</v>
      </c>
      <c r="E287" s="90" t="s">
        <v>126</v>
      </c>
      <c r="F287" s="89"/>
      <c r="G287" s="198">
        <f>G288+G291</f>
        <v>4000</v>
      </c>
      <c r="H287" s="179"/>
    </row>
    <row r="288" spans="1:8" s="53" customFormat="1" ht="15.75">
      <c r="A288" s="105"/>
      <c r="B288" s="114" t="s">
        <v>203</v>
      </c>
      <c r="C288" s="89" t="s">
        <v>128</v>
      </c>
      <c r="D288" s="89" t="s">
        <v>45</v>
      </c>
      <c r="E288" s="90" t="s">
        <v>133</v>
      </c>
      <c r="F288" s="89"/>
      <c r="G288" s="198">
        <f>G289</f>
        <v>3500</v>
      </c>
      <c r="H288" s="179"/>
    </row>
    <row r="289" spans="1:8" s="51" customFormat="1" ht="47.25">
      <c r="A289" s="105"/>
      <c r="B289" s="114" t="s">
        <v>347</v>
      </c>
      <c r="C289" s="89" t="s">
        <v>128</v>
      </c>
      <c r="D289" s="89" t="s">
        <v>45</v>
      </c>
      <c r="E289" s="90" t="s">
        <v>346</v>
      </c>
      <c r="F289" s="89"/>
      <c r="G289" s="198">
        <f>G290</f>
        <v>3500</v>
      </c>
      <c r="H289" s="109"/>
    </row>
    <row r="290" spans="1:8" s="51" customFormat="1" ht="15.75">
      <c r="A290" s="105"/>
      <c r="B290" s="88" t="s">
        <v>22</v>
      </c>
      <c r="C290" s="89" t="s">
        <v>128</v>
      </c>
      <c r="D290" s="89" t="s">
        <v>45</v>
      </c>
      <c r="E290" s="90" t="s">
        <v>346</v>
      </c>
      <c r="F290" s="89" t="s">
        <v>23</v>
      </c>
      <c r="G290" s="198">
        <v>3500</v>
      </c>
      <c r="H290" s="187"/>
    </row>
    <row r="291" spans="1:8" s="53" customFormat="1" ht="31.5">
      <c r="A291" s="105"/>
      <c r="B291" s="114" t="s">
        <v>249</v>
      </c>
      <c r="C291" s="89" t="s">
        <v>128</v>
      </c>
      <c r="D291" s="89" t="s">
        <v>45</v>
      </c>
      <c r="E291" s="90" t="s">
        <v>134</v>
      </c>
      <c r="F291" s="89"/>
      <c r="G291" s="198">
        <f>G292</f>
        <v>500</v>
      </c>
      <c r="H291" s="179"/>
    </row>
    <row r="292" spans="1:8" s="51" customFormat="1" ht="63">
      <c r="A292" s="105"/>
      <c r="B292" s="114" t="s">
        <v>250</v>
      </c>
      <c r="C292" s="89" t="s">
        <v>128</v>
      </c>
      <c r="D292" s="89" t="s">
        <v>45</v>
      </c>
      <c r="E292" s="90" t="s">
        <v>251</v>
      </c>
      <c r="F292" s="89"/>
      <c r="G292" s="198">
        <f>G293</f>
        <v>500</v>
      </c>
      <c r="H292" s="109"/>
    </row>
    <row r="293" spans="1:8" s="51" customFormat="1" ht="15.75">
      <c r="A293" s="105"/>
      <c r="B293" s="88" t="s">
        <v>22</v>
      </c>
      <c r="C293" s="89" t="s">
        <v>128</v>
      </c>
      <c r="D293" s="89" t="s">
        <v>45</v>
      </c>
      <c r="E293" s="90" t="s">
        <v>251</v>
      </c>
      <c r="F293" s="89" t="s">
        <v>23</v>
      </c>
      <c r="G293" s="198">
        <v>500</v>
      </c>
      <c r="H293" s="110"/>
    </row>
    <row r="294" spans="1:8" s="51" customFormat="1" ht="15.75">
      <c r="A294" s="105"/>
      <c r="B294" s="126" t="s">
        <v>11</v>
      </c>
      <c r="C294" s="127" t="s">
        <v>128</v>
      </c>
      <c r="D294" s="127" t="s">
        <v>45</v>
      </c>
      <c r="E294" s="128" t="s">
        <v>12</v>
      </c>
      <c r="F294" s="127"/>
      <c r="G294" s="198">
        <f>G295</f>
        <v>5432.15571</v>
      </c>
      <c r="H294" s="110"/>
    </row>
    <row r="295" spans="1:8" s="51" customFormat="1" ht="31.5">
      <c r="A295" s="105"/>
      <c r="B295" s="88" t="s">
        <v>369</v>
      </c>
      <c r="C295" s="89" t="s">
        <v>128</v>
      </c>
      <c r="D295" s="89" t="s">
        <v>45</v>
      </c>
      <c r="E295" s="90" t="s">
        <v>370</v>
      </c>
      <c r="F295" s="89"/>
      <c r="G295" s="198">
        <f>G296+G297</f>
        <v>5432.15571</v>
      </c>
      <c r="H295" s="110"/>
    </row>
    <row r="296" spans="1:8" s="51" customFormat="1" ht="47.25">
      <c r="A296" s="105"/>
      <c r="B296" s="88" t="s">
        <v>15</v>
      </c>
      <c r="C296" s="89" t="s">
        <v>128</v>
      </c>
      <c r="D296" s="89" t="s">
        <v>45</v>
      </c>
      <c r="E296" s="90" t="s">
        <v>370</v>
      </c>
      <c r="F296" s="89" t="s">
        <v>16</v>
      </c>
      <c r="G296" s="198">
        <f>2268.9368+250+685.21891</f>
        <v>3204.15571</v>
      </c>
      <c r="H296" s="110"/>
    </row>
    <row r="297" spans="1:8" s="51" customFormat="1" ht="15.75">
      <c r="A297" s="105"/>
      <c r="B297" s="88" t="s">
        <v>22</v>
      </c>
      <c r="C297" s="89" t="s">
        <v>128</v>
      </c>
      <c r="D297" s="89" t="s">
        <v>45</v>
      </c>
      <c r="E297" s="90" t="s">
        <v>370</v>
      </c>
      <c r="F297" s="89" t="s">
        <v>23</v>
      </c>
      <c r="G297" s="198">
        <f>2482.4-200-54.4</f>
        <v>2228</v>
      </c>
      <c r="H297" s="110"/>
    </row>
    <row r="298" spans="1:8" s="51" customFormat="1" ht="15.75">
      <c r="A298" s="105"/>
      <c r="B298" s="88" t="s">
        <v>73</v>
      </c>
      <c r="C298" s="89" t="s">
        <v>128</v>
      </c>
      <c r="D298" s="89" t="s">
        <v>74</v>
      </c>
      <c r="E298" s="90"/>
      <c r="F298" s="89"/>
      <c r="G298" s="198">
        <f>G299</f>
        <v>2800</v>
      </c>
      <c r="H298" s="110"/>
    </row>
    <row r="299" spans="1:8" s="51" customFormat="1" ht="15.75">
      <c r="A299" s="105"/>
      <c r="B299" s="88" t="s">
        <v>87</v>
      </c>
      <c r="C299" s="89" t="s">
        <v>128</v>
      </c>
      <c r="D299" s="89" t="s">
        <v>88</v>
      </c>
      <c r="E299" s="90"/>
      <c r="F299" s="89"/>
      <c r="G299" s="198">
        <f>G300</f>
        <v>2800</v>
      </c>
      <c r="H299" s="110"/>
    </row>
    <row r="300" spans="1:8" s="51" customFormat="1" ht="31.5">
      <c r="A300" s="105"/>
      <c r="B300" s="88" t="s">
        <v>204</v>
      </c>
      <c r="C300" s="89" t="s">
        <v>128</v>
      </c>
      <c r="D300" s="89" t="s">
        <v>88</v>
      </c>
      <c r="E300" s="90" t="s">
        <v>71</v>
      </c>
      <c r="F300" s="89"/>
      <c r="G300" s="198">
        <f>G301</f>
        <v>2800</v>
      </c>
      <c r="H300" s="110"/>
    </row>
    <row r="301" spans="1:8" s="51" customFormat="1" ht="15.75">
      <c r="A301" s="105"/>
      <c r="B301" s="88" t="s">
        <v>89</v>
      </c>
      <c r="C301" s="89" t="s">
        <v>128</v>
      </c>
      <c r="D301" s="89" t="s">
        <v>88</v>
      </c>
      <c r="E301" s="90" t="s">
        <v>90</v>
      </c>
      <c r="F301" s="89"/>
      <c r="G301" s="198">
        <f>G302</f>
        <v>2800</v>
      </c>
      <c r="H301" s="110"/>
    </row>
    <row r="302" spans="1:8" s="51" customFormat="1" ht="78.75">
      <c r="A302" s="105"/>
      <c r="B302" s="104" t="s">
        <v>361</v>
      </c>
      <c r="C302" s="89" t="s">
        <v>128</v>
      </c>
      <c r="D302" s="89" t="s">
        <v>88</v>
      </c>
      <c r="E302" s="90" t="s">
        <v>358</v>
      </c>
      <c r="F302" s="89"/>
      <c r="G302" s="198">
        <f>G303</f>
        <v>2800</v>
      </c>
      <c r="H302" s="110"/>
    </row>
    <row r="303" spans="1:8" s="51" customFormat="1" ht="15.75">
      <c r="A303" s="105"/>
      <c r="B303" s="88" t="s">
        <v>22</v>
      </c>
      <c r="C303" s="89" t="s">
        <v>128</v>
      </c>
      <c r="D303" s="89" t="s">
        <v>88</v>
      </c>
      <c r="E303" s="90" t="s">
        <v>358</v>
      </c>
      <c r="F303" s="89" t="s">
        <v>23</v>
      </c>
      <c r="G303" s="198">
        <v>2800</v>
      </c>
      <c r="H303" s="110"/>
    </row>
    <row r="304" spans="1:8" s="52" customFormat="1" ht="31.5">
      <c r="A304" s="82">
        <v>8</v>
      </c>
      <c r="B304" s="83" t="s">
        <v>136</v>
      </c>
      <c r="C304" s="121" t="s">
        <v>137</v>
      </c>
      <c r="D304" s="121"/>
      <c r="E304" s="84"/>
      <c r="F304" s="121"/>
      <c r="G304" s="85">
        <f>G318+G326+G341+G350+G305+G312</f>
        <v>97171.35334</v>
      </c>
      <c r="H304" s="94"/>
    </row>
    <row r="305" spans="1:8" s="52" customFormat="1" ht="15.75">
      <c r="A305" s="181"/>
      <c r="B305" s="88" t="s">
        <v>7</v>
      </c>
      <c r="C305" s="89" t="s">
        <v>137</v>
      </c>
      <c r="D305" s="89" t="s">
        <v>8</v>
      </c>
      <c r="E305" s="90"/>
      <c r="F305" s="89"/>
      <c r="G305" s="198">
        <f>G306</f>
        <v>12092.97555</v>
      </c>
      <c r="H305" s="94"/>
    </row>
    <row r="306" spans="1:8" s="52" customFormat="1" ht="31.5">
      <c r="A306" s="181"/>
      <c r="B306" s="88" t="s">
        <v>36</v>
      </c>
      <c r="C306" s="89" t="s">
        <v>137</v>
      </c>
      <c r="D306" s="89" t="s">
        <v>37</v>
      </c>
      <c r="E306" s="90" t="s">
        <v>19</v>
      </c>
      <c r="F306" s="89" t="s">
        <v>19</v>
      </c>
      <c r="G306" s="198">
        <f>G307</f>
        <v>12092.97555</v>
      </c>
      <c r="H306" s="94"/>
    </row>
    <row r="307" spans="1:8" s="52" customFormat="1" ht="15.75">
      <c r="A307" s="181"/>
      <c r="B307" s="88" t="s">
        <v>11</v>
      </c>
      <c r="C307" s="89" t="s">
        <v>137</v>
      </c>
      <c r="D307" s="89" t="s">
        <v>37</v>
      </c>
      <c r="E307" s="90" t="s">
        <v>12</v>
      </c>
      <c r="F307" s="89"/>
      <c r="G307" s="198">
        <f>G308</f>
        <v>12092.97555</v>
      </c>
      <c r="H307" s="94"/>
    </row>
    <row r="308" spans="1:8" s="52" customFormat="1" ht="31.5">
      <c r="A308" s="181"/>
      <c r="B308" s="88" t="s">
        <v>20</v>
      </c>
      <c r="C308" s="89" t="s">
        <v>137</v>
      </c>
      <c r="D308" s="89" t="s">
        <v>37</v>
      </c>
      <c r="E308" s="90" t="s">
        <v>21</v>
      </c>
      <c r="F308" s="89"/>
      <c r="G308" s="198">
        <f>G309+G311+G310</f>
        <v>12092.97555</v>
      </c>
      <c r="H308" s="94"/>
    </row>
    <row r="309" spans="1:8" s="52" customFormat="1" ht="47.25">
      <c r="A309" s="181"/>
      <c r="B309" s="88" t="s">
        <v>15</v>
      </c>
      <c r="C309" s="89" t="s">
        <v>137</v>
      </c>
      <c r="D309" s="89" t="s">
        <v>37</v>
      </c>
      <c r="E309" s="90" t="s">
        <v>21</v>
      </c>
      <c r="F309" s="89" t="s">
        <v>16</v>
      </c>
      <c r="G309" s="198">
        <f>11715.41348+121.0924+36.56991</f>
        <v>11873.075789999999</v>
      </c>
      <c r="H309" s="94"/>
    </row>
    <row r="310" spans="1:8" s="52" customFormat="1" ht="15.75">
      <c r="A310" s="181"/>
      <c r="B310" s="88" t="s">
        <v>332</v>
      </c>
      <c r="C310" s="89" t="s">
        <v>137</v>
      </c>
      <c r="D310" s="89" t="s">
        <v>37</v>
      </c>
      <c r="E310" s="90" t="s">
        <v>21</v>
      </c>
      <c r="F310" s="89" t="s">
        <v>23</v>
      </c>
      <c r="G310" s="198">
        <f>342.89976-130</f>
        <v>212.89976000000001</v>
      </c>
      <c r="H310" s="94"/>
    </row>
    <row r="311" spans="1:8" s="52" customFormat="1" ht="15.75">
      <c r="A311" s="181"/>
      <c r="B311" s="126" t="s">
        <v>24</v>
      </c>
      <c r="C311" s="89" t="s">
        <v>137</v>
      </c>
      <c r="D311" s="89" t="s">
        <v>37</v>
      </c>
      <c r="E311" s="90" t="s">
        <v>21</v>
      </c>
      <c r="F311" s="89" t="s">
        <v>25</v>
      </c>
      <c r="G311" s="198">
        <f>2+5</f>
        <v>7</v>
      </c>
      <c r="H311" s="94"/>
    </row>
    <row r="312" spans="1:8" s="52" customFormat="1" ht="15.75">
      <c r="A312" s="181"/>
      <c r="B312" s="88" t="s">
        <v>73</v>
      </c>
      <c r="C312" s="89" t="s">
        <v>137</v>
      </c>
      <c r="D312" s="89" t="s">
        <v>74</v>
      </c>
      <c r="E312" s="90"/>
      <c r="F312" s="89"/>
      <c r="G312" s="198">
        <f>G313</f>
        <v>5000</v>
      </c>
      <c r="H312" s="94"/>
    </row>
    <row r="313" spans="1:8" s="52" customFormat="1" ht="15.75">
      <c r="A313" s="181"/>
      <c r="B313" s="88" t="s">
        <v>87</v>
      </c>
      <c r="C313" s="89" t="s">
        <v>64</v>
      </c>
      <c r="D313" s="89" t="s">
        <v>88</v>
      </c>
      <c r="E313" s="90"/>
      <c r="F313" s="89"/>
      <c r="G313" s="198">
        <f>G314</f>
        <v>5000</v>
      </c>
      <c r="H313" s="94"/>
    </row>
    <row r="314" spans="1:8" s="52" customFormat="1" ht="31.5">
      <c r="A314" s="181"/>
      <c r="B314" s="88" t="s">
        <v>204</v>
      </c>
      <c r="C314" s="89" t="s">
        <v>137</v>
      </c>
      <c r="D314" s="89" t="s">
        <v>88</v>
      </c>
      <c r="E314" s="90" t="s">
        <v>71</v>
      </c>
      <c r="F314" s="89"/>
      <c r="G314" s="198">
        <f>G315</f>
        <v>5000</v>
      </c>
      <c r="H314" s="94"/>
    </row>
    <row r="315" spans="1:8" s="52" customFormat="1" ht="15.75">
      <c r="A315" s="181"/>
      <c r="B315" s="88" t="s">
        <v>89</v>
      </c>
      <c r="C315" s="89" t="s">
        <v>137</v>
      </c>
      <c r="D315" s="89" t="s">
        <v>88</v>
      </c>
      <c r="E315" s="90" t="s">
        <v>90</v>
      </c>
      <c r="F315" s="89"/>
      <c r="G315" s="198">
        <f>G316</f>
        <v>5000</v>
      </c>
      <c r="H315" s="94"/>
    </row>
    <row r="316" spans="1:8" s="52" customFormat="1" ht="63">
      <c r="A316" s="181"/>
      <c r="B316" s="104" t="s">
        <v>360</v>
      </c>
      <c r="C316" s="89" t="s">
        <v>137</v>
      </c>
      <c r="D316" s="89" t="s">
        <v>88</v>
      </c>
      <c r="E316" s="90" t="s">
        <v>359</v>
      </c>
      <c r="F316" s="89"/>
      <c r="G316" s="198">
        <f>G317</f>
        <v>5000</v>
      </c>
      <c r="H316" s="94"/>
    </row>
    <row r="317" spans="1:8" s="52" customFormat="1" ht="24" customHeight="1">
      <c r="A317" s="181"/>
      <c r="B317" s="126" t="s">
        <v>65</v>
      </c>
      <c r="C317" s="89" t="s">
        <v>137</v>
      </c>
      <c r="D317" s="89" t="s">
        <v>88</v>
      </c>
      <c r="E317" s="90" t="s">
        <v>359</v>
      </c>
      <c r="F317" s="89" t="s">
        <v>66</v>
      </c>
      <c r="G317" s="198">
        <f>5000</f>
        <v>5000</v>
      </c>
      <c r="H317" s="94"/>
    </row>
    <row r="318" spans="1:8" s="63" customFormat="1" ht="15.75">
      <c r="A318" s="130"/>
      <c r="B318" s="126" t="s">
        <v>138</v>
      </c>
      <c r="C318" s="127" t="s">
        <v>137</v>
      </c>
      <c r="D318" s="127" t="s">
        <v>139</v>
      </c>
      <c r="E318" s="128"/>
      <c r="F318" s="127"/>
      <c r="G318" s="198">
        <f>G319</f>
        <v>220</v>
      </c>
      <c r="H318" s="129"/>
    </row>
    <row r="319" spans="1:8" s="63" customFormat="1" ht="15.75">
      <c r="A319" s="130"/>
      <c r="B319" s="126" t="s">
        <v>265</v>
      </c>
      <c r="C319" s="127" t="s">
        <v>137</v>
      </c>
      <c r="D319" s="127" t="s">
        <v>140</v>
      </c>
      <c r="E319" s="128"/>
      <c r="F319" s="127"/>
      <c r="G319" s="198">
        <f>G320</f>
        <v>220</v>
      </c>
      <c r="H319" s="129"/>
    </row>
    <row r="320" spans="1:8" s="63" customFormat="1" ht="31.5">
      <c r="A320" s="130"/>
      <c r="B320" s="126" t="s">
        <v>205</v>
      </c>
      <c r="C320" s="127" t="s">
        <v>137</v>
      </c>
      <c r="D320" s="127" t="s">
        <v>140</v>
      </c>
      <c r="E320" s="128" t="s">
        <v>141</v>
      </c>
      <c r="F320" s="127"/>
      <c r="G320" s="198">
        <f>G321</f>
        <v>220</v>
      </c>
      <c r="H320" s="129"/>
    </row>
    <row r="321" spans="1:8" s="63" customFormat="1" ht="15.75">
      <c r="A321" s="130"/>
      <c r="B321" s="126" t="s">
        <v>209</v>
      </c>
      <c r="C321" s="127" t="s">
        <v>137</v>
      </c>
      <c r="D321" s="127" t="s">
        <v>140</v>
      </c>
      <c r="E321" s="128" t="s">
        <v>208</v>
      </c>
      <c r="F321" s="127"/>
      <c r="G321" s="198">
        <f>G322+G324</f>
        <v>220</v>
      </c>
      <c r="H321" s="129"/>
    </row>
    <row r="322" spans="1:8" s="63" customFormat="1" ht="63">
      <c r="A322" s="130"/>
      <c r="B322" s="132" t="s">
        <v>142</v>
      </c>
      <c r="C322" s="127" t="s">
        <v>137</v>
      </c>
      <c r="D322" s="127" t="s">
        <v>140</v>
      </c>
      <c r="E322" s="128" t="s">
        <v>210</v>
      </c>
      <c r="F322" s="127"/>
      <c r="G322" s="198">
        <f>G323</f>
        <v>160</v>
      </c>
      <c r="H322" s="129"/>
    </row>
    <row r="323" spans="1:8" s="64" customFormat="1" ht="15.75">
      <c r="A323" s="130"/>
      <c r="B323" s="126" t="s">
        <v>22</v>
      </c>
      <c r="C323" s="127" t="s">
        <v>137</v>
      </c>
      <c r="D323" s="127" t="s">
        <v>140</v>
      </c>
      <c r="E323" s="128" t="s">
        <v>210</v>
      </c>
      <c r="F323" s="127" t="s">
        <v>23</v>
      </c>
      <c r="G323" s="198">
        <f>60+100</f>
        <v>160</v>
      </c>
      <c r="H323" s="133"/>
    </row>
    <row r="324" spans="1:8" s="63" customFormat="1" ht="47.25">
      <c r="A324" s="130"/>
      <c r="B324" s="132" t="s">
        <v>143</v>
      </c>
      <c r="C324" s="127" t="s">
        <v>137</v>
      </c>
      <c r="D324" s="127" t="s">
        <v>140</v>
      </c>
      <c r="E324" s="128" t="s">
        <v>211</v>
      </c>
      <c r="F324" s="127"/>
      <c r="G324" s="198">
        <f>G325</f>
        <v>60</v>
      </c>
      <c r="H324" s="129"/>
    </row>
    <row r="325" spans="1:8" s="64" customFormat="1" ht="15.75">
      <c r="A325" s="130"/>
      <c r="B325" s="126" t="s">
        <v>22</v>
      </c>
      <c r="C325" s="127" t="s">
        <v>137</v>
      </c>
      <c r="D325" s="127" t="s">
        <v>140</v>
      </c>
      <c r="E325" s="128" t="s">
        <v>211</v>
      </c>
      <c r="F325" s="127" t="s">
        <v>23</v>
      </c>
      <c r="G325" s="198">
        <v>60</v>
      </c>
      <c r="H325" s="133"/>
    </row>
    <row r="326" spans="1:8" s="63" customFormat="1" ht="15.75">
      <c r="A326" s="125" t="s">
        <v>144</v>
      </c>
      <c r="B326" s="134" t="s">
        <v>145</v>
      </c>
      <c r="C326" s="127" t="s">
        <v>137</v>
      </c>
      <c r="D326" s="127" t="s">
        <v>146</v>
      </c>
      <c r="E326" s="128"/>
      <c r="F326" s="127"/>
      <c r="G326" s="198">
        <f>G327+G336</f>
        <v>33957.575189999996</v>
      </c>
      <c r="H326" s="135"/>
    </row>
    <row r="327" spans="1:8" s="63" customFormat="1" ht="15.75">
      <c r="A327" s="125"/>
      <c r="B327" s="126" t="s">
        <v>147</v>
      </c>
      <c r="C327" s="127" t="s">
        <v>137</v>
      </c>
      <c r="D327" s="127" t="s">
        <v>148</v>
      </c>
      <c r="E327" s="128"/>
      <c r="F327" s="127"/>
      <c r="G327" s="198">
        <f>G332+G328</f>
        <v>33857.575189999996</v>
      </c>
      <c r="H327" s="135"/>
    </row>
    <row r="328" spans="1:8" s="63" customFormat="1" ht="15.75">
      <c r="A328" s="125"/>
      <c r="B328" s="126" t="s">
        <v>214</v>
      </c>
      <c r="C328" s="127" t="s">
        <v>137</v>
      </c>
      <c r="D328" s="127" t="s">
        <v>148</v>
      </c>
      <c r="E328" s="128" t="s">
        <v>151</v>
      </c>
      <c r="F328" s="127"/>
      <c r="G328" s="198">
        <f>G329</f>
        <v>492</v>
      </c>
      <c r="H328" s="135"/>
    </row>
    <row r="329" spans="1:8" s="63" customFormat="1" ht="15.75">
      <c r="A329" s="125"/>
      <c r="B329" s="126" t="s">
        <v>215</v>
      </c>
      <c r="C329" s="127" t="s">
        <v>137</v>
      </c>
      <c r="D329" s="127" t="s">
        <v>148</v>
      </c>
      <c r="E329" s="128" t="s">
        <v>216</v>
      </c>
      <c r="F329" s="127"/>
      <c r="G329" s="198">
        <f>G330</f>
        <v>492</v>
      </c>
      <c r="H329" s="135"/>
    </row>
    <row r="330" spans="1:8" s="63" customFormat="1" ht="94.5">
      <c r="A330" s="125"/>
      <c r="B330" s="131" t="s">
        <v>305</v>
      </c>
      <c r="C330" s="127" t="s">
        <v>137</v>
      </c>
      <c r="D330" s="127" t="s">
        <v>148</v>
      </c>
      <c r="E330" s="128" t="s">
        <v>217</v>
      </c>
      <c r="F330" s="127"/>
      <c r="G330" s="198">
        <f>G331</f>
        <v>492</v>
      </c>
      <c r="H330" s="135"/>
    </row>
    <row r="331" spans="1:8" s="63" customFormat="1" ht="15.75">
      <c r="A331" s="125"/>
      <c r="B331" s="126" t="s">
        <v>22</v>
      </c>
      <c r="C331" s="127" t="s">
        <v>137</v>
      </c>
      <c r="D331" s="127" t="s">
        <v>148</v>
      </c>
      <c r="E331" s="128" t="s">
        <v>217</v>
      </c>
      <c r="F331" s="127" t="s">
        <v>23</v>
      </c>
      <c r="G331" s="198">
        <v>492</v>
      </c>
      <c r="H331" s="135"/>
    </row>
    <row r="332" spans="1:8" s="63" customFormat="1" ht="15.75">
      <c r="A332" s="125"/>
      <c r="B332" s="126" t="s">
        <v>11</v>
      </c>
      <c r="C332" s="127" t="s">
        <v>137</v>
      </c>
      <c r="D332" s="127" t="s">
        <v>148</v>
      </c>
      <c r="E332" s="128" t="s">
        <v>12</v>
      </c>
      <c r="F332" s="127"/>
      <c r="G332" s="198">
        <f>G333</f>
        <v>33365.575189999996</v>
      </c>
      <c r="H332" s="135"/>
    </row>
    <row r="333" spans="1:8" s="65" customFormat="1" ht="31.5">
      <c r="A333" s="136"/>
      <c r="B333" s="126" t="s">
        <v>212</v>
      </c>
      <c r="C333" s="127" t="s">
        <v>137</v>
      </c>
      <c r="D333" s="127" t="s">
        <v>148</v>
      </c>
      <c r="E333" s="128" t="s">
        <v>213</v>
      </c>
      <c r="F333" s="137"/>
      <c r="G333" s="198">
        <f>G334</f>
        <v>33365.575189999996</v>
      </c>
      <c r="H333" s="182"/>
    </row>
    <row r="334" spans="1:8" s="66" customFormat="1" ht="15.75">
      <c r="A334" s="138"/>
      <c r="B334" s="126" t="s">
        <v>65</v>
      </c>
      <c r="C334" s="127" t="s">
        <v>137</v>
      </c>
      <c r="D334" s="127" t="s">
        <v>148</v>
      </c>
      <c r="E334" s="128" t="s">
        <v>213</v>
      </c>
      <c r="F334" s="127" t="s">
        <v>66</v>
      </c>
      <c r="G334" s="198">
        <f>36973.56535-3607.99016</f>
        <v>33365.575189999996</v>
      </c>
      <c r="H334" s="183"/>
    </row>
    <row r="335" spans="1:8" s="66" customFormat="1" ht="15.75">
      <c r="A335" s="138"/>
      <c r="B335" s="192" t="s">
        <v>324</v>
      </c>
      <c r="C335" s="127"/>
      <c r="D335" s="127"/>
      <c r="E335" s="128"/>
      <c r="F335" s="127"/>
      <c r="G335" s="199">
        <v>1200</v>
      </c>
      <c r="H335" s="183"/>
    </row>
    <row r="336" spans="1:8" s="63" customFormat="1" ht="15.75">
      <c r="A336" s="125"/>
      <c r="B336" s="126" t="s">
        <v>149</v>
      </c>
      <c r="C336" s="127" t="s">
        <v>137</v>
      </c>
      <c r="D336" s="127" t="s">
        <v>150</v>
      </c>
      <c r="E336" s="128"/>
      <c r="F336" s="127"/>
      <c r="G336" s="198">
        <f>G338</f>
        <v>100</v>
      </c>
      <c r="H336" s="91"/>
    </row>
    <row r="337" spans="1:8" s="63" customFormat="1" ht="15.75">
      <c r="A337" s="125"/>
      <c r="B337" s="126" t="s">
        <v>214</v>
      </c>
      <c r="C337" s="127" t="s">
        <v>137</v>
      </c>
      <c r="D337" s="127" t="s">
        <v>150</v>
      </c>
      <c r="E337" s="128" t="s">
        <v>151</v>
      </c>
      <c r="F337" s="127"/>
      <c r="G337" s="198">
        <f>G338</f>
        <v>100</v>
      </c>
      <c r="H337" s="91"/>
    </row>
    <row r="338" spans="1:8" s="63" customFormat="1" ht="15.75">
      <c r="A338" s="125"/>
      <c r="B338" s="126" t="s">
        <v>296</v>
      </c>
      <c r="C338" s="127" t="s">
        <v>137</v>
      </c>
      <c r="D338" s="127" t="s">
        <v>150</v>
      </c>
      <c r="E338" s="128" t="s">
        <v>297</v>
      </c>
      <c r="F338" s="127"/>
      <c r="G338" s="198">
        <f>G339</f>
        <v>100</v>
      </c>
      <c r="H338" s="129"/>
    </row>
    <row r="339" spans="1:8" s="63" customFormat="1" ht="63">
      <c r="A339" s="125"/>
      <c r="B339" s="131" t="s">
        <v>299</v>
      </c>
      <c r="C339" s="89" t="s">
        <v>137</v>
      </c>
      <c r="D339" s="89" t="s">
        <v>150</v>
      </c>
      <c r="E339" s="90" t="s">
        <v>298</v>
      </c>
      <c r="F339" s="89"/>
      <c r="G339" s="198">
        <f>G340</f>
        <v>100</v>
      </c>
      <c r="H339" s="129"/>
    </row>
    <row r="340" spans="1:8" s="63" customFormat="1" ht="15.75">
      <c r="A340" s="125"/>
      <c r="B340" s="126" t="s">
        <v>65</v>
      </c>
      <c r="C340" s="89" t="s">
        <v>137</v>
      </c>
      <c r="D340" s="89" t="s">
        <v>150</v>
      </c>
      <c r="E340" s="90" t="s">
        <v>298</v>
      </c>
      <c r="F340" s="89" t="s">
        <v>66</v>
      </c>
      <c r="G340" s="198">
        <v>100</v>
      </c>
      <c r="H340" s="129"/>
    </row>
    <row r="341" spans="1:8" s="64" customFormat="1" ht="15.75">
      <c r="A341" s="125"/>
      <c r="B341" s="126" t="s">
        <v>48</v>
      </c>
      <c r="C341" s="127" t="s">
        <v>137</v>
      </c>
      <c r="D341" s="127" t="s">
        <v>49</v>
      </c>
      <c r="E341" s="128"/>
      <c r="F341" s="127"/>
      <c r="G341" s="198">
        <f>G342</f>
        <v>23769.5193</v>
      </c>
      <c r="H341" s="133"/>
    </row>
    <row r="342" spans="1:8" s="64" customFormat="1" ht="15.75">
      <c r="A342" s="125"/>
      <c r="B342" s="134" t="s">
        <v>50</v>
      </c>
      <c r="C342" s="127" t="s">
        <v>137</v>
      </c>
      <c r="D342" s="127" t="s">
        <v>51</v>
      </c>
      <c r="E342" s="128"/>
      <c r="F342" s="127"/>
      <c r="G342" s="198">
        <f>G343</f>
        <v>23769.5193</v>
      </c>
      <c r="H342" s="133"/>
    </row>
    <row r="343" spans="1:8" s="64" customFormat="1" ht="31.5">
      <c r="A343" s="125"/>
      <c r="B343" s="114" t="s">
        <v>198</v>
      </c>
      <c r="C343" s="89" t="s">
        <v>137</v>
      </c>
      <c r="D343" s="89" t="s">
        <v>51</v>
      </c>
      <c r="E343" s="90" t="s">
        <v>126</v>
      </c>
      <c r="F343" s="89"/>
      <c r="G343" s="198">
        <f>G344</f>
        <v>23769.5193</v>
      </c>
      <c r="H343" s="133"/>
    </row>
    <row r="344" spans="1:8" s="64" customFormat="1" ht="15.75">
      <c r="A344" s="125"/>
      <c r="B344" s="114" t="s">
        <v>302</v>
      </c>
      <c r="C344" s="89" t="s">
        <v>137</v>
      </c>
      <c r="D344" s="89" t="s">
        <v>51</v>
      </c>
      <c r="E344" s="90" t="s">
        <v>218</v>
      </c>
      <c r="F344" s="89"/>
      <c r="G344" s="198">
        <f>G345</f>
        <v>23769.5193</v>
      </c>
      <c r="H344" s="133"/>
    </row>
    <row r="345" spans="1:8" s="67" customFormat="1" ht="47.25">
      <c r="A345" s="139"/>
      <c r="B345" s="104" t="s">
        <v>340</v>
      </c>
      <c r="C345" s="89" t="s">
        <v>137</v>
      </c>
      <c r="D345" s="89" t="s">
        <v>51</v>
      </c>
      <c r="E345" s="140" t="s">
        <v>310</v>
      </c>
      <c r="F345" s="89"/>
      <c r="G345" s="198">
        <f>G346</f>
        <v>23769.5193</v>
      </c>
      <c r="H345" s="141"/>
    </row>
    <row r="346" spans="1:8" s="68" customFormat="1" ht="15.75">
      <c r="A346" s="125"/>
      <c r="B346" s="92" t="s">
        <v>53</v>
      </c>
      <c r="C346" s="89" t="s">
        <v>137</v>
      </c>
      <c r="D346" s="89" t="s">
        <v>51</v>
      </c>
      <c r="E346" s="140" t="s">
        <v>310</v>
      </c>
      <c r="F346" s="89" t="s">
        <v>54</v>
      </c>
      <c r="G346" s="198">
        <f>G347+G348+G349</f>
        <v>23769.5193</v>
      </c>
      <c r="H346" s="142"/>
    </row>
    <row r="347" spans="1:8" s="68" customFormat="1" ht="15.75">
      <c r="A347" s="125"/>
      <c r="B347" s="161" t="s">
        <v>261</v>
      </c>
      <c r="C347" s="89"/>
      <c r="D347" s="89"/>
      <c r="E347" s="140"/>
      <c r="F347" s="89"/>
      <c r="G347" s="201">
        <v>7328.60236</v>
      </c>
      <c r="H347" s="142"/>
    </row>
    <row r="348" spans="1:8" s="68" customFormat="1" ht="15.75">
      <c r="A348" s="125"/>
      <c r="B348" s="161" t="s">
        <v>220</v>
      </c>
      <c r="C348" s="89"/>
      <c r="D348" s="89"/>
      <c r="E348" s="140"/>
      <c r="F348" s="89"/>
      <c r="G348" s="201">
        <v>10440.91694</v>
      </c>
      <c r="H348" s="142"/>
    </row>
    <row r="349" spans="1:8" s="68" customFormat="1" ht="15.75">
      <c r="A349" s="125"/>
      <c r="B349" s="161" t="s">
        <v>219</v>
      </c>
      <c r="C349" s="89"/>
      <c r="D349" s="89"/>
      <c r="E349" s="140"/>
      <c r="F349" s="89"/>
      <c r="G349" s="201">
        <f>6000-452.55853+914.72112-462.16259</f>
        <v>6000</v>
      </c>
      <c r="H349" s="185"/>
    </row>
    <row r="350" spans="1:8" s="69" customFormat="1" ht="15.75">
      <c r="A350" s="125"/>
      <c r="B350" s="143" t="s">
        <v>152</v>
      </c>
      <c r="C350" s="89" t="s">
        <v>137</v>
      </c>
      <c r="D350" s="89" t="s">
        <v>153</v>
      </c>
      <c r="E350" s="90"/>
      <c r="F350" s="89"/>
      <c r="G350" s="198">
        <f>G351</f>
        <v>22131.2833</v>
      </c>
      <c r="H350" s="144"/>
    </row>
    <row r="351" spans="1:8" s="69" customFormat="1" ht="15.75">
      <c r="A351" s="125"/>
      <c r="B351" s="139" t="s">
        <v>154</v>
      </c>
      <c r="C351" s="127" t="s">
        <v>137</v>
      </c>
      <c r="D351" s="127" t="s">
        <v>155</v>
      </c>
      <c r="E351" s="128"/>
      <c r="F351" s="127"/>
      <c r="G351" s="198">
        <f>G352+G360</f>
        <v>22131.2833</v>
      </c>
      <c r="H351" s="144"/>
    </row>
    <row r="352" spans="1:8" s="70" customFormat="1" ht="31.5">
      <c r="A352" s="145"/>
      <c r="B352" s="126" t="s">
        <v>221</v>
      </c>
      <c r="C352" s="127" t="s">
        <v>137</v>
      </c>
      <c r="D352" s="127" t="s">
        <v>155</v>
      </c>
      <c r="E352" s="128" t="s">
        <v>141</v>
      </c>
      <c r="F352" s="137"/>
      <c r="G352" s="198">
        <f>G353</f>
        <v>200</v>
      </c>
      <c r="H352" s="146"/>
    </row>
    <row r="353" spans="1:8" s="63" customFormat="1" ht="15.75">
      <c r="A353" s="138"/>
      <c r="B353" s="131" t="s">
        <v>206</v>
      </c>
      <c r="C353" s="127" t="s">
        <v>137</v>
      </c>
      <c r="D353" s="127" t="s">
        <v>155</v>
      </c>
      <c r="E353" s="128" t="s">
        <v>158</v>
      </c>
      <c r="F353" s="127"/>
      <c r="G353" s="198">
        <f>G354+G356</f>
        <v>200</v>
      </c>
      <c r="H353" s="147"/>
    </row>
    <row r="354" spans="1:8" s="63" customFormat="1" ht="63">
      <c r="A354" s="138"/>
      <c r="B354" s="131" t="s">
        <v>306</v>
      </c>
      <c r="C354" s="127" t="s">
        <v>137</v>
      </c>
      <c r="D354" s="127" t="s">
        <v>155</v>
      </c>
      <c r="E354" s="128" t="s">
        <v>159</v>
      </c>
      <c r="F354" s="127"/>
      <c r="G354" s="198">
        <f>G355</f>
        <v>150</v>
      </c>
      <c r="H354" s="147"/>
    </row>
    <row r="355" spans="1:8" s="63" customFormat="1" ht="15.75">
      <c r="A355" s="148"/>
      <c r="B355" s="126" t="s">
        <v>22</v>
      </c>
      <c r="C355" s="127" t="s">
        <v>137</v>
      </c>
      <c r="D355" s="127" t="s">
        <v>155</v>
      </c>
      <c r="E355" s="128" t="s">
        <v>159</v>
      </c>
      <c r="F355" s="127" t="s">
        <v>23</v>
      </c>
      <c r="G355" s="198">
        <v>150</v>
      </c>
      <c r="H355" s="149"/>
    </row>
    <row r="356" spans="1:8" s="63" customFormat="1" ht="63">
      <c r="A356" s="138"/>
      <c r="B356" s="131" t="s">
        <v>222</v>
      </c>
      <c r="C356" s="127" t="s">
        <v>137</v>
      </c>
      <c r="D356" s="127" t="s">
        <v>155</v>
      </c>
      <c r="E356" s="128" t="s">
        <v>207</v>
      </c>
      <c r="F356" s="127"/>
      <c r="G356" s="198">
        <f>G357</f>
        <v>50</v>
      </c>
      <c r="H356" s="147"/>
    </row>
    <row r="357" spans="1:8" s="63" customFormat="1" ht="15.75">
      <c r="A357" s="148"/>
      <c r="B357" s="126" t="s">
        <v>22</v>
      </c>
      <c r="C357" s="127" t="s">
        <v>137</v>
      </c>
      <c r="D357" s="127" t="s">
        <v>155</v>
      </c>
      <c r="E357" s="128" t="s">
        <v>207</v>
      </c>
      <c r="F357" s="127" t="s">
        <v>23</v>
      </c>
      <c r="G357" s="198">
        <f>150-100</f>
        <v>50</v>
      </c>
      <c r="H357" s="149"/>
    </row>
    <row r="358" spans="1:8" s="63" customFormat="1" ht="15.75">
      <c r="A358" s="148"/>
      <c r="B358" s="126" t="s">
        <v>11</v>
      </c>
      <c r="C358" s="127" t="s">
        <v>137</v>
      </c>
      <c r="D358" s="127" t="s">
        <v>155</v>
      </c>
      <c r="E358" s="128" t="s">
        <v>12</v>
      </c>
      <c r="F358" s="127"/>
      <c r="G358" s="198">
        <f>G359</f>
        <v>21931.2833</v>
      </c>
      <c r="H358" s="149"/>
    </row>
    <row r="359" spans="1:8" s="63" customFormat="1" ht="31.5">
      <c r="A359" s="148"/>
      <c r="B359" s="126" t="s">
        <v>156</v>
      </c>
      <c r="C359" s="127" t="s">
        <v>137</v>
      </c>
      <c r="D359" s="127" t="s">
        <v>155</v>
      </c>
      <c r="E359" s="128" t="s">
        <v>157</v>
      </c>
      <c r="F359" s="127"/>
      <c r="G359" s="198">
        <f>G360</f>
        <v>21931.2833</v>
      </c>
      <c r="H359" s="149"/>
    </row>
    <row r="360" spans="1:8" s="63" customFormat="1" ht="15.75">
      <c r="A360" s="148"/>
      <c r="B360" s="126" t="s">
        <v>65</v>
      </c>
      <c r="C360" s="127" t="s">
        <v>137</v>
      </c>
      <c r="D360" s="127" t="s">
        <v>155</v>
      </c>
      <c r="E360" s="128" t="s">
        <v>157</v>
      </c>
      <c r="F360" s="127" t="s">
        <v>66</v>
      </c>
      <c r="G360" s="198">
        <f>19280.47657+2650.80673</f>
        <v>21931.2833</v>
      </c>
      <c r="H360" s="149"/>
    </row>
    <row r="361" spans="1:8" s="63" customFormat="1" ht="15.75">
      <c r="A361" s="148"/>
      <c r="B361" s="192" t="s">
        <v>324</v>
      </c>
      <c r="C361" s="127"/>
      <c r="D361" s="127"/>
      <c r="E361" s="128"/>
      <c r="F361" s="127"/>
      <c r="G361" s="199">
        <v>600.5</v>
      </c>
      <c r="H361" s="149"/>
    </row>
    <row r="362" spans="1:8" s="52" customFormat="1" ht="15.75">
      <c r="A362" s="82">
        <v>9</v>
      </c>
      <c r="B362" s="83" t="s">
        <v>160</v>
      </c>
      <c r="C362" s="121" t="s">
        <v>161</v>
      </c>
      <c r="D362" s="121"/>
      <c r="E362" s="84"/>
      <c r="F362" s="121"/>
      <c r="G362" s="85">
        <f>G363+G394</f>
        <v>48734.046669999996</v>
      </c>
      <c r="H362" s="94"/>
    </row>
    <row r="363" spans="1:8" s="63" customFormat="1" ht="15.75">
      <c r="A363" s="125"/>
      <c r="B363" s="126" t="s">
        <v>7</v>
      </c>
      <c r="C363" s="127" t="s">
        <v>161</v>
      </c>
      <c r="D363" s="127" t="s">
        <v>8</v>
      </c>
      <c r="E363" s="128"/>
      <c r="F363" s="127"/>
      <c r="G363" s="198">
        <f>G364+G371</f>
        <v>46804.046669999996</v>
      </c>
      <c r="H363" s="129"/>
    </row>
    <row r="364" spans="1:8" s="63" customFormat="1" ht="31.5">
      <c r="A364" s="125"/>
      <c r="B364" s="126" t="s">
        <v>36</v>
      </c>
      <c r="C364" s="127" t="s">
        <v>161</v>
      </c>
      <c r="D364" s="127" t="s">
        <v>37</v>
      </c>
      <c r="E364" s="128" t="s">
        <v>19</v>
      </c>
      <c r="F364" s="127" t="s">
        <v>19</v>
      </c>
      <c r="G364" s="198">
        <f>G365</f>
        <v>24958.9457</v>
      </c>
      <c r="H364" s="129"/>
    </row>
    <row r="365" spans="1:8" s="63" customFormat="1" ht="15.75">
      <c r="A365" s="125"/>
      <c r="B365" s="126" t="s">
        <v>11</v>
      </c>
      <c r="C365" s="127" t="s">
        <v>161</v>
      </c>
      <c r="D365" s="127" t="s">
        <v>37</v>
      </c>
      <c r="E365" s="128" t="s">
        <v>12</v>
      </c>
      <c r="F365" s="127"/>
      <c r="G365" s="198">
        <f>G366+G369</f>
        <v>24958.9457</v>
      </c>
      <c r="H365" s="129"/>
    </row>
    <row r="366" spans="1:8" s="63" customFormat="1" ht="31.5">
      <c r="A366" s="125"/>
      <c r="B366" s="126" t="s">
        <v>20</v>
      </c>
      <c r="C366" s="127" t="s">
        <v>161</v>
      </c>
      <c r="D366" s="127" t="s">
        <v>37</v>
      </c>
      <c r="E366" s="128" t="s">
        <v>21</v>
      </c>
      <c r="F366" s="127"/>
      <c r="G366" s="198">
        <f>G367+G368</f>
        <v>23924.4457</v>
      </c>
      <c r="H366" s="129"/>
    </row>
    <row r="367" spans="1:8" s="63" customFormat="1" ht="47.25">
      <c r="A367" s="125"/>
      <c r="B367" s="126" t="s">
        <v>15</v>
      </c>
      <c r="C367" s="127" t="s">
        <v>161</v>
      </c>
      <c r="D367" s="127" t="s">
        <v>37</v>
      </c>
      <c r="E367" s="128" t="s">
        <v>21</v>
      </c>
      <c r="F367" s="127" t="s">
        <v>16</v>
      </c>
      <c r="G367" s="198">
        <v>23103.2457</v>
      </c>
      <c r="H367" s="129"/>
    </row>
    <row r="368" spans="1:8" s="63" customFormat="1" ht="15.75">
      <c r="A368" s="125"/>
      <c r="B368" s="126" t="s">
        <v>22</v>
      </c>
      <c r="C368" s="127" t="s">
        <v>161</v>
      </c>
      <c r="D368" s="127" t="s">
        <v>37</v>
      </c>
      <c r="E368" s="128" t="s">
        <v>21</v>
      </c>
      <c r="F368" s="127" t="s">
        <v>23</v>
      </c>
      <c r="G368" s="198">
        <v>821.2</v>
      </c>
      <c r="H368" s="150"/>
    </row>
    <row r="369" spans="1:8" s="64" customFormat="1" ht="47.25" customHeight="1">
      <c r="A369" s="125"/>
      <c r="B369" s="126" t="s">
        <v>320</v>
      </c>
      <c r="C369" s="127" t="s">
        <v>161</v>
      </c>
      <c r="D369" s="127" t="s">
        <v>37</v>
      </c>
      <c r="E369" s="128" t="s">
        <v>162</v>
      </c>
      <c r="F369" s="127"/>
      <c r="G369" s="198">
        <f>G370</f>
        <v>1034.5</v>
      </c>
      <c r="H369" s="75"/>
    </row>
    <row r="370" spans="1:8" s="64" customFormat="1" ht="15.75" customHeight="1">
      <c r="A370" s="125"/>
      <c r="B370" s="126" t="s">
        <v>22</v>
      </c>
      <c r="C370" s="127" t="s">
        <v>161</v>
      </c>
      <c r="D370" s="127" t="s">
        <v>37</v>
      </c>
      <c r="E370" s="128" t="s">
        <v>162</v>
      </c>
      <c r="F370" s="127" t="s">
        <v>23</v>
      </c>
      <c r="G370" s="198">
        <v>1034.5</v>
      </c>
      <c r="H370" s="133"/>
    </row>
    <row r="371" spans="1:8" s="63" customFormat="1" ht="15.75">
      <c r="A371" s="125"/>
      <c r="B371" s="126" t="s">
        <v>44</v>
      </c>
      <c r="C371" s="127" t="s">
        <v>161</v>
      </c>
      <c r="D371" s="127" t="s">
        <v>45</v>
      </c>
      <c r="E371" s="128"/>
      <c r="F371" s="127"/>
      <c r="G371" s="198">
        <f>G372+G385</f>
        <v>21845.10097</v>
      </c>
      <c r="H371" s="129"/>
    </row>
    <row r="372" spans="1:8" s="64" customFormat="1" ht="31.5">
      <c r="A372" s="125"/>
      <c r="B372" s="126" t="s">
        <v>271</v>
      </c>
      <c r="C372" s="127" t="s">
        <v>161</v>
      </c>
      <c r="D372" s="127" t="s">
        <v>45</v>
      </c>
      <c r="E372" s="128" t="s">
        <v>109</v>
      </c>
      <c r="F372" s="127"/>
      <c r="G372" s="198">
        <f>G373+G382+G392</f>
        <v>1130</v>
      </c>
      <c r="H372" s="151"/>
    </row>
    <row r="373" spans="1:8" s="64" customFormat="1" ht="31.5">
      <c r="A373" s="125"/>
      <c r="B373" s="132" t="s">
        <v>223</v>
      </c>
      <c r="C373" s="127" t="s">
        <v>161</v>
      </c>
      <c r="D373" s="127" t="s">
        <v>45</v>
      </c>
      <c r="E373" s="128" t="s">
        <v>224</v>
      </c>
      <c r="F373" s="127"/>
      <c r="G373" s="198">
        <f>G374+G377+G380</f>
        <v>1030.39903</v>
      </c>
      <c r="H373" s="151"/>
    </row>
    <row r="374" spans="1:8" s="64" customFormat="1" ht="47.25">
      <c r="A374" s="125"/>
      <c r="B374" s="132" t="s">
        <v>263</v>
      </c>
      <c r="C374" s="127" t="s">
        <v>161</v>
      </c>
      <c r="D374" s="127" t="s">
        <v>45</v>
      </c>
      <c r="E374" s="128" t="s">
        <v>277</v>
      </c>
      <c r="F374" s="127"/>
      <c r="G374" s="198">
        <f>G375+G376</f>
        <v>150</v>
      </c>
      <c r="H374" s="151"/>
    </row>
    <row r="375" spans="1:8" s="64" customFormat="1" ht="47.25">
      <c r="A375" s="125"/>
      <c r="B375" s="126" t="s">
        <v>15</v>
      </c>
      <c r="C375" s="127" t="s">
        <v>161</v>
      </c>
      <c r="D375" s="127" t="s">
        <v>45</v>
      </c>
      <c r="E375" s="128" t="s">
        <v>277</v>
      </c>
      <c r="F375" s="127" t="s">
        <v>16</v>
      </c>
      <c r="G375" s="198">
        <v>145</v>
      </c>
      <c r="H375" s="151"/>
    </row>
    <row r="376" spans="1:8" s="64" customFormat="1" ht="15.75">
      <c r="A376" s="125"/>
      <c r="B376" s="126" t="s">
        <v>22</v>
      </c>
      <c r="C376" s="127" t="s">
        <v>161</v>
      </c>
      <c r="D376" s="127" t="s">
        <v>45</v>
      </c>
      <c r="E376" s="128" t="s">
        <v>277</v>
      </c>
      <c r="F376" s="127" t="s">
        <v>23</v>
      </c>
      <c r="G376" s="198">
        <v>5</v>
      </c>
      <c r="H376" s="151"/>
    </row>
    <row r="377" spans="1:8" s="64" customFormat="1" ht="63">
      <c r="A377" s="125"/>
      <c r="B377" s="132" t="s">
        <v>319</v>
      </c>
      <c r="C377" s="127" t="s">
        <v>161</v>
      </c>
      <c r="D377" s="127" t="s">
        <v>45</v>
      </c>
      <c r="E377" s="128" t="s">
        <v>311</v>
      </c>
      <c r="F377" s="127"/>
      <c r="G377" s="198">
        <f>G378+G379</f>
        <v>150</v>
      </c>
      <c r="H377" s="152"/>
    </row>
    <row r="378" spans="1:8" s="64" customFormat="1" ht="47.25">
      <c r="A378" s="125"/>
      <c r="B378" s="126" t="s">
        <v>15</v>
      </c>
      <c r="C378" s="127" t="s">
        <v>161</v>
      </c>
      <c r="D378" s="127" t="s">
        <v>45</v>
      </c>
      <c r="E378" s="128" t="s">
        <v>311</v>
      </c>
      <c r="F378" s="127" t="s">
        <v>16</v>
      </c>
      <c r="G378" s="198">
        <v>145</v>
      </c>
      <c r="H378" s="153"/>
    </row>
    <row r="379" spans="1:8" s="64" customFormat="1" ht="15.75">
      <c r="A379" s="125"/>
      <c r="B379" s="126" t="s">
        <v>22</v>
      </c>
      <c r="C379" s="127" t="s">
        <v>161</v>
      </c>
      <c r="D379" s="127" t="s">
        <v>45</v>
      </c>
      <c r="E379" s="128" t="s">
        <v>311</v>
      </c>
      <c r="F379" s="127" t="s">
        <v>23</v>
      </c>
      <c r="G379" s="198">
        <v>5</v>
      </c>
      <c r="H379" s="153"/>
    </row>
    <row r="380" spans="1:8" s="64" customFormat="1" ht="63">
      <c r="A380" s="125"/>
      <c r="B380" s="132" t="s">
        <v>110</v>
      </c>
      <c r="C380" s="127" t="s">
        <v>161</v>
      </c>
      <c r="D380" s="127" t="s">
        <v>45</v>
      </c>
      <c r="E380" s="128" t="s">
        <v>225</v>
      </c>
      <c r="F380" s="154"/>
      <c r="G380" s="198">
        <f>G381</f>
        <v>730.39903</v>
      </c>
      <c r="H380" s="151"/>
    </row>
    <row r="381" spans="1:8" s="64" customFormat="1" ht="15.75">
      <c r="A381" s="125"/>
      <c r="B381" s="126" t="s">
        <v>22</v>
      </c>
      <c r="C381" s="127" t="s">
        <v>161</v>
      </c>
      <c r="D381" s="127" t="s">
        <v>45</v>
      </c>
      <c r="E381" s="128" t="s">
        <v>225</v>
      </c>
      <c r="F381" s="127" t="s">
        <v>23</v>
      </c>
      <c r="G381" s="198">
        <f>800-69.60097</f>
        <v>730.39903</v>
      </c>
      <c r="H381" s="155"/>
    </row>
    <row r="382" spans="1:8" s="64" customFormat="1" ht="15.75">
      <c r="A382" s="125"/>
      <c r="B382" s="126" t="s">
        <v>226</v>
      </c>
      <c r="C382" s="127" t="s">
        <v>161</v>
      </c>
      <c r="D382" s="127" t="s">
        <v>45</v>
      </c>
      <c r="E382" s="128" t="s">
        <v>228</v>
      </c>
      <c r="F382" s="127"/>
      <c r="G382" s="198">
        <f>G383</f>
        <v>30</v>
      </c>
      <c r="H382" s="155"/>
    </row>
    <row r="383" spans="1:8" s="64" customFormat="1" ht="78.75">
      <c r="A383" s="125"/>
      <c r="B383" s="156" t="s">
        <v>163</v>
      </c>
      <c r="C383" s="127" t="s">
        <v>161</v>
      </c>
      <c r="D383" s="127" t="s">
        <v>45</v>
      </c>
      <c r="E383" s="128" t="s">
        <v>227</v>
      </c>
      <c r="F383" s="127"/>
      <c r="G383" s="198">
        <f>G384</f>
        <v>30</v>
      </c>
      <c r="H383" s="155"/>
    </row>
    <row r="384" spans="1:8" s="64" customFormat="1" ht="15.75">
      <c r="A384" s="125"/>
      <c r="B384" s="126" t="s">
        <v>22</v>
      </c>
      <c r="C384" s="127" t="s">
        <v>161</v>
      </c>
      <c r="D384" s="127" t="s">
        <v>45</v>
      </c>
      <c r="E384" s="128" t="s">
        <v>227</v>
      </c>
      <c r="F384" s="127" t="s">
        <v>23</v>
      </c>
      <c r="G384" s="198">
        <v>30</v>
      </c>
      <c r="H384" s="155"/>
    </row>
    <row r="385" spans="1:8" s="64" customFormat="1" ht="15.75">
      <c r="A385" s="125"/>
      <c r="B385" s="126" t="s">
        <v>11</v>
      </c>
      <c r="C385" s="127" t="s">
        <v>161</v>
      </c>
      <c r="D385" s="127" t="s">
        <v>45</v>
      </c>
      <c r="E385" s="128" t="s">
        <v>12</v>
      </c>
      <c r="F385" s="127"/>
      <c r="G385" s="198">
        <f>G386</f>
        <v>20715.10097</v>
      </c>
      <c r="H385" s="155"/>
    </row>
    <row r="386" spans="1:8" s="64" customFormat="1" ht="47.25">
      <c r="A386" s="125"/>
      <c r="B386" s="126" t="s">
        <v>169</v>
      </c>
      <c r="C386" s="127" t="s">
        <v>161</v>
      </c>
      <c r="D386" s="127" t="s">
        <v>45</v>
      </c>
      <c r="E386" s="128" t="s">
        <v>170</v>
      </c>
      <c r="F386" s="127"/>
      <c r="G386" s="198">
        <f>G387+G388+G391+G390</f>
        <v>20715.10097</v>
      </c>
      <c r="H386" s="155"/>
    </row>
    <row r="387" spans="1:8" s="64" customFormat="1" ht="47.25">
      <c r="A387" s="125"/>
      <c r="B387" s="126" t="s">
        <v>15</v>
      </c>
      <c r="C387" s="127" t="s">
        <v>161</v>
      </c>
      <c r="D387" s="127" t="s">
        <v>45</v>
      </c>
      <c r="E387" s="128" t="s">
        <v>170</v>
      </c>
      <c r="F387" s="127" t="s">
        <v>16</v>
      </c>
      <c r="G387" s="198">
        <f>12061.52326-350-241</f>
        <v>11470.52326</v>
      </c>
      <c r="H387" s="155"/>
    </row>
    <row r="388" spans="1:8" s="64" customFormat="1" ht="15.75">
      <c r="A388" s="125"/>
      <c r="B388" s="126" t="s">
        <v>22</v>
      </c>
      <c r="C388" s="127" t="s">
        <v>161</v>
      </c>
      <c r="D388" s="127" t="s">
        <v>45</v>
      </c>
      <c r="E388" s="128" t="s">
        <v>170</v>
      </c>
      <c r="F388" s="127" t="s">
        <v>23</v>
      </c>
      <c r="G388" s="198">
        <f>8553.99271+201.8-270</f>
        <v>8485.79271</v>
      </c>
      <c r="H388" s="155"/>
    </row>
    <row r="389" spans="1:8" s="64" customFormat="1" ht="15.75">
      <c r="A389" s="125"/>
      <c r="B389" s="192" t="s">
        <v>324</v>
      </c>
      <c r="C389" s="127"/>
      <c r="D389" s="127"/>
      <c r="E389" s="128"/>
      <c r="F389" s="127"/>
      <c r="G389" s="199">
        <f>1200+201.8</f>
        <v>1401.8</v>
      </c>
      <c r="H389" s="155"/>
    </row>
    <row r="390" spans="1:8" s="64" customFormat="1" ht="15.75">
      <c r="A390" s="125"/>
      <c r="B390" s="92" t="s">
        <v>53</v>
      </c>
      <c r="C390" s="127" t="s">
        <v>161</v>
      </c>
      <c r="D390" s="127" t="s">
        <v>45</v>
      </c>
      <c r="E390" s="128" t="s">
        <v>170</v>
      </c>
      <c r="F390" s="127" t="s">
        <v>54</v>
      </c>
      <c r="G390" s="198">
        <f>591</f>
        <v>591</v>
      </c>
      <c r="H390" s="155"/>
    </row>
    <row r="391" spans="1:8" s="64" customFormat="1" ht="15.75">
      <c r="A391" s="125"/>
      <c r="B391" s="126" t="s">
        <v>24</v>
      </c>
      <c r="C391" s="127" t="s">
        <v>161</v>
      </c>
      <c r="D391" s="127" t="s">
        <v>45</v>
      </c>
      <c r="E391" s="128" t="s">
        <v>170</v>
      </c>
      <c r="F391" s="127" t="s">
        <v>25</v>
      </c>
      <c r="G391" s="198">
        <v>167.785</v>
      </c>
      <c r="H391" s="155"/>
    </row>
    <row r="392" spans="1:8" s="64" customFormat="1" ht="31.5">
      <c r="A392" s="125"/>
      <c r="B392" s="126" t="s">
        <v>371</v>
      </c>
      <c r="C392" s="127" t="s">
        <v>161</v>
      </c>
      <c r="D392" s="127" t="s">
        <v>45</v>
      </c>
      <c r="E392" s="128" t="s">
        <v>372</v>
      </c>
      <c r="F392" s="127"/>
      <c r="G392" s="198">
        <f>G393</f>
        <v>69.60097</v>
      </c>
      <c r="H392" s="155"/>
    </row>
    <row r="393" spans="1:8" s="64" customFormat="1" ht="15.75">
      <c r="A393" s="125"/>
      <c r="B393" s="126" t="s">
        <v>22</v>
      </c>
      <c r="C393" s="127" t="s">
        <v>161</v>
      </c>
      <c r="D393" s="127" t="s">
        <v>45</v>
      </c>
      <c r="E393" s="128" t="s">
        <v>372</v>
      </c>
      <c r="F393" s="127" t="s">
        <v>23</v>
      </c>
      <c r="G393" s="198">
        <v>69.60097</v>
      </c>
      <c r="H393" s="155"/>
    </row>
    <row r="394" spans="1:8" s="62" customFormat="1" ht="15.75">
      <c r="A394" s="130"/>
      <c r="B394" s="126" t="s">
        <v>164</v>
      </c>
      <c r="C394" s="127" t="s">
        <v>161</v>
      </c>
      <c r="D394" s="127" t="s">
        <v>165</v>
      </c>
      <c r="E394" s="128"/>
      <c r="F394" s="127"/>
      <c r="G394" s="198">
        <f>G395</f>
        <v>1930</v>
      </c>
      <c r="H394" s="129"/>
    </row>
    <row r="395" spans="1:8" s="63" customFormat="1" ht="38.25" customHeight="1">
      <c r="A395" s="157"/>
      <c r="B395" s="134" t="s">
        <v>273</v>
      </c>
      <c r="C395" s="127" t="s">
        <v>161</v>
      </c>
      <c r="D395" s="127" t="s">
        <v>274</v>
      </c>
      <c r="E395" s="128"/>
      <c r="F395" s="127"/>
      <c r="G395" s="198">
        <f>G396</f>
        <v>1930</v>
      </c>
      <c r="H395" s="129"/>
    </row>
    <row r="396" spans="1:8" s="66" customFormat="1" ht="31.5">
      <c r="A396" s="157"/>
      <c r="B396" s="134" t="s">
        <v>229</v>
      </c>
      <c r="C396" s="127" t="s">
        <v>161</v>
      </c>
      <c r="D396" s="127" t="s">
        <v>274</v>
      </c>
      <c r="E396" s="128" t="s">
        <v>166</v>
      </c>
      <c r="F396" s="127"/>
      <c r="G396" s="198">
        <f>G397+G400</f>
        <v>1930</v>
      </c>
      <c r="H396" s="158"/>
    </row>
    <row r="397" spans="1:8" s="67" customFormat="1" ht="78.75">
      <c r="A397" s="125"/>
      <c r="B397" s="134" t="s">
        <v>167</v>
      </c>
      <c r="C397" s="127" t="s">
        <v>161</v>
      </c>
      <c r="D397" s="127" t="s">
        <v>274</v>
      </c>
      <c r="E397" s="128" t="s">
        <v>168</v>
      </c>
      <c r="F397" s="127"/>
      <c r="G397" s="198">
        <f>G398</f>
        <v>830</v>
      </c>
      <c r="H397" s="141"/>
    </row>
    <row r="398" spans="1:8" s="67" customFormat="1" ht="15.75">
      <c r="A398" s="125"/>
      <c r="B398" s="126" t="s">
        <v>22</v>
      </c>
      <c r="C398" s="127" t="s">
        <v>161</v>
      </c>
      <c r="D398" s="127" t="s">
        <v>274</v>
      </c>
      <c r="E398" s="128" t="s">
        <v>168</v>
      </c>
      <c r="F398" s="127" t="s">
        <v>23</v>
      </c>
      <c r="G398" s="198">
        <f>1180-219.71856-280.28144+500-250-100</f>
        <v>830</v>
      </c>
      <c r="H398" s="141"/>
    </row>
    <row r="399" spans="1:8" s="67" customFormat="1" ht="94.5">
      <c r="A399" s="125"/>
      <c r="B399" s="156" t="s">
        <v>279</v>
      </c>
      <c r="C399" s="127" t="s">
        <v>161</v>
      </c>
      <c r="D399" s="127" t="s">
        <v>274</v>
      </c>
      <c r="E399" s="128" t="s">
        <v>278</v>
      </c>
      <c r="F399" s="127"/>
      <c r="G399" s="198">
        <f>G400</f>
        <v>1100</v>
      </c>
      <c r="H399" s="141"/>
    </row>
    <row r="400" spans="1:8" s="67" customFormat="1" ht="15.75">
      <c r="A400" s="125"/>
      <c r="B400" s="126" t="s">
        <v>22</v>
      </c>
      <c r="C400" s="127" t="s">
        <v>161</v>
      </c>
      <c r="D400" s="127" t="s">
        <v>274</v>
      </c>
      <c r="E400" s="128" t="s">
        <v>278</v>
      </c>
      <c r="F400" s="127" t="s">
        <v>23</v>
      </c>
      <c r="G400" s="198">
        <v>1100</v>
      </c>
      <c r="H400" s="190"/>
    </row>
    <row r="401" spans="1:8" ht="15.75">
      <c r="A401" s="82"/>
      <c r="B401" s="225" t="s">
        <v>171</v>
      </c>
      <c r="C401" s="225"/>
      <c r="D401" s="225"/>
      <c r="E401" s="225"/>
      <c r="F401" s="225"/>
      <c r="G401" s="159">
        <f>G18+G32+G43+G64+G84+G225+G262+G304+G362</f>
        <v>699192.55997</v>
      </c>
      <c r="H401" s="220" t="s">
        <v>383</v>
      </c>
    </row>
    <row r="403" spans="1:8" s="209" customFormat="1" ht="19.5">
      <c r="A403" s="202"/>
      <c r="B403" s="203"/>
      <c r="C403" s="204"/>
      <c r="D403" s="205"/>
      <c r="E403" s="206"/>
      <c r="F403" s="205"/>
      <c r="G403" s="207"/>
      <c r="H403" s="208"/>
    </row>
    <row r="404" spans="1:8" s="209" customFormat="1" ht="20.25">
      <c r="A404" s="202"/>
      <c r="B404" s="210" t="s">
        <v>172</v>
      </c>
      <c r="C404" s="204"/>
      <c r="D404" s="204"/>
      <c r="E404" s="206"/>
      <c r="F404" s="204"/>
      <c r="G404" s="211">
        <f>G22+G26+G30+G36+G40+G47+G51+G68+G191+G229+G266+G366+G307</f>
        <v>165951.2577</v>
      </c>
      <c r="H404" s="208"/>
    </row>
    <row r="405" spans="1:8" s="209" customFormat="1" ht="20.25">
      <c r="A405" s="202"/>
      <c r="B405" s="210" t="s">
        <v>173</v>
      </c>
      <c r="C405" s="204"/>
      <c r="D405" s="204"/>
      <c r="E405" s="206"/>
      <c r="F405" s="204"/>
      <c r="G405" s="211">
        <v>194107</v>
      </c>
      <c r="H405" s="208"/>
    </row>
    <row r="406" spans="1:8" s="209" customFormat="1" ht="20.25">
      <c r="A406" s="202"/>
      <c r="B406" s="210" t="s">
        <v>174</v>
      </c>
      <c r="C406" s="204"/>
      <c r="D406" s="204"/>
      <c r="E406" s="206"/>
      <c r="F406" s="204"/>
      <c r="G406" s="211">
        <f>G405-G404</f>
        <v>28155.742300000013</v>
      </c>
      <c r="H406" s="208"/>
    </row>
    <row r="407" spans="1:11" s="210" customFormat="1" ht="20.25">
      <c r="A407" s="212"/>
      <c r="B407" s="210" t="s">
        <v>175</v>
      </c>
      <c r="C407" s="213"/>
      <c r="D407" s="213"/>
      <c r="E407" s="214"/>
      <c r="F407" s="213"/>
      <c r="G407" s="211">
        <f>'[1]Приложение 3'!$C$102</f>
        <v>35526</v>
      </c>
      <c r="H407" s="226"/>
      <c r="I407" s="226"/>
      <c r="J407" s="226"/>
      <c r="K407" s="226"/>
    </row>
    <row r="408" spans="1:8" s="210" customFormat="1" ht="20.25">
      <c r="A408" s="212"/>
      <c r="B408" s="210" t="s">
        <v>176</v>
      </c>
      <c r="C408" s="213"/>
      <c r="D408" s="213"/>
      <c r="E408" s="214"/>
      <c r="F408" s="213"/>
      <c r="G408" s="211"/>
      <c r="H408" s="215"/>
    </row>
    <row r="409" spans="1:8" s="210" customFormat="1" ht="20.25">
      <c r="A409" s="212"/>
      <c r="B409" s="210" t="s">
        <v>177</v>
      </c>
      <c r="C409" s="213"/>
      <c r="D409" s="213"/>
      <c r="E409" s="214"/>
      <c r="F409" s="213"/>
      <c r="G409" s="211"/>
      <c r="H409" s="215"/>
    </row>
    <row r="410" spans="1:8" s="210" customFormat="1" ht="18.75" customHeight="1">
      <c r="A410" s="212"/>
      <c r="B410" s="210" t="s">
        <v>178</v>
      </c>
      <c r="C410" s="213"/>
      <c r="D410" s="213"/>
      <c r="E410" s="214"/>
      <c r="F410" s="213"/>
      <c r="G410" s="211"/>
      <c r="H410" s="216"/>
    </row>
    <row r="411" spans="1:8" s="209" customFormat="1" ht="20.25">
      <c r="A411" s="202"/>
      <c r="B411" s="210" t="s">
        <v>179</v>
      </c>
      <c r="C411" s="204"/>
      <c r="D411" s="204"/>
      <c r="E411" s="206"/>
      <c r="F411" s="204"/>
      <c r="G411" s="211"/>
      <c r="H411" s="208"/>
    </row>
    <row r="412" spans="1:8" s="209" customFormat="1" ht="20.25">
      <c r="A412" s="202"/>
      <c r="B412" s="210" t="s">
        <v>180</v>
      </c>
      <c r="C412" s="204"/>
      <c r="D412" s="204"/>
      <c r="E412" s="206"/>
      <c r="F412" s="204"/>
      <c r="G412" s="211"/>
      <c r="H412" s="208"/>
    </row>
  </sheetData>
  <sheetProtection/>
  <autoFilter ref="A17:G401"/>
  <mergeCells count="8">
    <mergeCell ref="B2:G6"/>
    <mergeCell ref="A14:G14"/>
    <mergeCell ref="C16:F16"/>
    <mergeCell ref="B401:F401"/>
    <mergeCell ref="H407:K407"/>
    <mergeCell ref="A16:A17"/>
    <mergeCell ref="B16:B17"/>
    <mergeCell ref="G16:G17"/>
  </mergeCells>
  <printOptions/>
  <pageMargins left="0.5905511811023623" right="0.1968503937007874" top="0.3937007874015748" bottom="0.31496062992125984" header="0.5511811023622047" footer="0.2755905511811024"/>
  <pageSetup fitToHeight="0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4"/>
  <sheetViews>
    <sheetView tabSelected="1" zoomScale="110" zoomScaleNormal="110" zoomScalePageLayoutView="0" workbookViewId="0" topLeftCell="A1">
      <selection activeCell="B2" sqref="B2:G4"/>
    </sheetView>
  </sheetViews>
  <sheetFormatPr defaultColWidth="4.25390625" defaultRowHeight="12.75"/>
  <cols>
    <col min="1" max="1" width="6.25390625" style="7" bestFit="1" customWidth="1"/>
    <col min="2" max="2" width="92.75390625" style="5" customWidth="1"/>
    <col min="3" max="3" width="6.625" style="8" customWidth="1"/>
    <col min="4" max="4" width="10.375" style="8" customWidth="1"/>
    <col min="5" max="5" width="12.75390625" style="8" customWidth="1"/>
    <col min="6" max="6" width="9.25390625" style="8" customWidth="1"/>
    <col min="7" max="7" width="15.625" style="9" customWidth="1"/>
    <col min="8" max="8" width="6.75390625" style="7" customWidth="1"/>
    <col min="9" max="16384" width="4.25390625" style="7" customWidth="1"/>
  </cols>
  <sheetData>
    <row r="2" spans="2:7" ht="19.5" customHeight="1">
      <c r="B2" s="229" t="s">
        <v>385</v>
      </c>
      <c r="C2" s="229"/>
      <c r="D2" s="229"/>
      <c r="E2" s="229"/>
      <c r="F2" s="229"/>
      <c r="G2" s="229"/>
    </row>
    <row r="3" spans="2:7" ht="12.75" customHeight="1">
      <c r="B3" s="229"/>
      <c r="C3" s="229"/>
      <c r="D3" s="229"/>
      <c r="E3" s="229"/>
      <c r="F3" s="229"/>
      <c r="G3" s="229"/>
    </row>
    <row r="4" spans="2:7" ht="39.75" customHeight="1">
      <c r="B4" s="229"/>
      <c r="C4" s="229"/>
      <c r="D4" s="229"/>
      <c r="E4" s="229"/>
      <c r="F4" s="229"/>
      <c r="G4" s="229"/>
    </row>
    <row r="5" ht="10.5" customHeight="1"/>
    <row r="6" ht="12.75" hidden="1"/>
    <row r="7" ht="6" customHeight="1"/>
    <row r="8" spans="1:6" ht="15" customHeight="1">
      <c r="A8" s="5"/>
      <c r="C8" s="10"/>
      <c r="D8" s="10"/>
      <c r="E8" s="10"/>
      <c r="F8" s="10"/>
    </row>
    <row r="9" spans="1:6" ht="15" customHeight="1">
      <c r="A9" s="5"/>
      <c r="C9" s="10"/>
      <c r="D9" s="10"/>
      <c r="E9" s="10"/>
      <c r="F9" s="10"/>
    </row>
    <row r="10" spans="1:6" ht="15" customHeight="1">
      <c r="A10" s="5"/>
      <c r="C10" s="10"/>
      <c r="D10" s="10"/>
      <c r="E10" s="10"/>
      <c r="F10" s="10"/>
    </row>
    <row r="11" spans="1:6" ht="15" customHeight="1">
      <c r="A11" s="5"/>
      <c r="C11" s="10"/>
      <c r="D11" s="10"/>
      <c r="E11" s="10"/>
      <c r="F11" s="10"/>
    </row>
    <row r="12" spans="1:6" ht="51" customHeight="1">
      <c r="A12" s="5"/>
      <c r="C12" s="10"/>
      <c r="D12" s="10"/>
      <c r="E12" s="10"/>
      <c r="F12" s="10"/>
    </row>
    <row r="13" spans="1:7" s="1" customFormat="1" ht="33" customHeight="1">
      <c r="A13" s="228" t="s">
        <v>330</v>
      </c>
      <c r="B13" s="228"/>
      <c r="C13" s="228"/>
      <c r="D13" s="228"/>
      <c r="E13" s="228"/>
      <c r="F13" s="228"/>
      <c r="G13" s="228"/>
    </row>
    <row r="14" spans="1:7" ht="12.75">
      <c r="A14" s="11"/>
      <c r="B14" s="12"/>
      <c r="C14" s="13"/>
      <c r="D14" s="13"/>
      <c r="E14" s="13"/>
      <c r="F14" s="13"/>
      <c r="G14" s="197" t="s">
        <v>339</v>
      </c>
    </row>
    <row r="15" spans="1:7" s="2" customFormat="1" ht="74.25" customHeight="1">
      <c r="A15" s="14" t="s">
        <v>0</v>
      </c>
      <c r="B15" s="15" t="s">
        <v>181</v>
      </c>
      <c r="C15" s="16" t="s">
        <v>182</v>
      </c>
      <c r="D15" s="15" t="s">
        <v>183</v>
      </c>
      <c r="E15" s="15" t="s">
        <v>4</v>
      </c>
      <c r="F15" s="17" t="s">
        <v>184</v>
      </c>
      <c r="G15" s="170" t="s">
        <v>331</v>
      </c>
    </row>
    <row r="16" spans="1:7" s="3" customFormat="1" ht="19.5" customHeight="1">
      <c r="A16" s="168">
        <v>1</v>
      </c>
      <c r="B16" s="169" t="s">
        <v>185</v>
      </c>
      <c r="C16" s="168" t="s">
        <v>186</v>
      </c>
      <c r="D16" s="169">
        <v>4</v>
      </c>
      <c r="E16" s="169">
        <v>5</v>
      </c>
      <c r="F16" s="169">
        <v>6</v>
      </c>
      <c r="G16" s="171">
        <v>7</v>
      </c>
    </row>
    <row r="17" spans="1:7" s="4" customFormat="1" ht="12.75">
      <c r="A17" s="18">
        <v>1</v>
      </c>
      <c r="B17" s="19" t="s">
        <v>7</v>
      </c>
      <c r="C17" s="20" t="s">
        <v>8</v>
      </c>
      <c r="D17" s="20"/>
      <c r="E17" s="20"/>
      <c r="F17" s="20"/>
      <c r="G17" s="21">
        <f>G18+G22+G30+G42+G51+G55</f>
        <v>200853.54476999998</v>
      </c>
    </row>
    <row r="18" spans="1:7" s="4" customFormat="1" ht="25.5">
      <c r="A18" s="22"/>
      <c r="B18" s="23" t="s">
        <v>9</v>
      </c>
      <c r="C18" s="24" t="s">
        <v>8</v>
      </c>
      <c r="D18" s="24" t="s">
        <v>187</v>
      </c>
      <c r="E18" s="24"/>
      <c r="F18" s="24"/>
      <c r="G18" s="25">
        <f>G19</f>
        <v>3965.2000000000003</v>
      </c>
    </row>
    <row r="19" spans="1:7" s="4" customFormat="1" ht="12.75">
      <c r="A19" s="22"/>
      <c r="B19" s="23" t="s">
        <v>11</v>
      </c>
      <c r="C19" s="24" t="s">
        <v>8</v>
      </c>
      <c r="D19" s="24" t="s">
        <v>187</v>
      </c>
      <c r="E19" s="26" t="s">
        <v>12</v>
      </c>
      <c r="F19" s="24"/>
      <c r="G19" s="25">
        <f>G20</f>
        <v>3965.2000000000003</v>
      </c>
    </row>
    <row r="20" spans="1:7" s="4" customFormat="1" ht="12.75">
      <c r="A20" s="22"/>
      <c r="B20" s="23" t="s">
        <v>13</v>
      </c>
      <c r="C20" s="24" t="s">
        <v>8</v>
      </c>
      <c r="D20" s="24" t="s">
        <v>187</v>
      </c>
      <c r="E20" s="26" t="s">
        <v>14</v>
      </c>
      <c r="F20" s="24"/>
      <c r="G20" s="25">
        <f>G21</f>
        <v>3965.2000000000003</v>
      </c>
    </row>
    <row r="21" spans="1:7" s="4" customFormat="1" ht="38.25">
      <c r="A21" s="22"/>
      <c r="B21" s="23" t="s">
        <v>15</v>
      </c>
      <c r="C21" s="24" t="s">
        <v>8</v>
      </c>
      <c r="D21" s="24" t="s">
        <v>187</v>
      </c>
      <c r="E21" s="26" t="s">
        <v>14</v>
      </c>
      <c r="F21" s="24" t="s">
        <v>16</v>
      </c>
      <c r="G21" s="25">
        <f>'прил 4'!G23</f>
        <v>3965.2000000000003</v>
      </c>
    </row>
    <row r="22" spans="1:7" ht="25.5">
      <c r="A22" s="27"/>
      <c r="B22" s="23" t="s">
        <v>17</v>
      </c>
      <c r="C22" s="28" t="s">
        <v>8</v>
      </c>
      <c r="D22" s="28" t="s">
        <v>165</v>
      </c>
      <c r="E22" s="28"/>
      <c r="F22" s="28"/>
      <c r="G22" s="29">
        <f>G23</f>
        <v>23009.985</v>
      </c>
    </row>
    <row r="23" spans="1:7" ht="12.75">
      <c r="A23" s="27"/>
      <c r="B23" s="23" t="s">
        <v>11</v>
      </c>
      <c r="C23" s="28" t="s">
        <v>8</v>
      </c>
      <c r="D23" s="28" t="s">
        <v>165</v>
      </c>
      <c r="E23" s="26" t="s">
        <v>12</v>
      </c>
      <c r="F23" s="28"/>
      <c r="G23" s="29">
        <f>G24+G28</f>
        <v>23009.985</v>
      </c>
    </row>
    <row r="24" spans="1:7" ht="31.5" customHeight="1">
      <c r="A24" s="27"/>
      <c r="B24" s="23" t="s">
        <v>20</v>
      </c>
      <c r="C24" s="28" t="s">
        <v>8</v>
      </c>
      <c r="D24" s="28" t="s">
        <v>165</v>
      </c>
      <c r="E24" s="28" t="s">
        <v>21</v>
      </c>
      <c r="F24" s="28"/>
      <c r="G24" s="29">
        <f>SUM(G25:G27)</f>
        <v>19848.81</v>
      </c>
    </row>
    <row r="25" spans="1:7" ht="38.25">
      <c r="A25" s="27"/>
      <c r="B25" s="23" t="s">
        <v>15</v>
      </c>
      <c r="C25" s="28" t="s">
        <v>8</v>
      </c>
      <c r="D25" s="28" t="s">
        <v>165</v>
      </c>
      <c r="E25" s="28" t="s">
        <v>21</v>
      </c>
      <c r="F25" s="28" t="s">
        <v>16</v>
      </c>
      <c r="G25" s="29">
        <f>'прил 4'!G27</f>
        <v>15744.517</v>
      </c>
    </row>
    <row r="26" spans="1:7" ht="12.75">
      <c r="A26" s="27"/>
      <c r="B26" s="23" t="s">
        <v>22</v>
      </c>
      <c r="C26" s="28" t="s">
        <v>8</v>
      </c>
      <c r="D26" s="28" t="s">
        <v>165</v>
      </c>
      <c r="E26" s="28" t="s">
        <v>21</v>
      </c>
      <c r="F26" s="28" t="s">
        <v>23</v>
      </c>
      <c r="G26" s="29">
        <f>'прил 4'!G28</f>
        <v>4095.323</v>
      </c>
    </row>
    <row r="27" spans="1:7" ht="12.75">
      <c r="A27" s="27"/>
      <c r="B27" s="23" t="s">
        <v>24</v>
      </c>
      <c r="C27" s="28" t="s">
        <v>8</v>
      </c>
      <c r="D27" s="28" t="s">
        <v>165</v>
      </c>
      <c r="E27" s="28" t="s">
        <v>21</v>
      </c>
      <c r="F27" s="28" t="s">
        <v>25</v>
      </c>
      <c r="G27" s="29">
        <f>'прил 4'!G29</f>
        <v>8.97</v>
      </c>
    </row>
    <row r="28" spans="1:7" ht="15" customHeight="1">
      <c r="A28" s="27"/>
      <c r="B28" s="23" t="s">
        <v>188</v>
      </c>
      <c r="C28" s="28" t="s">
        <v>8</v>
      </c>
      <c r="D28" s="28" t="s">
        <v>165</v>
      </c>
      <c r="E28" s="26" t="s">
        <v>27</v>
      </c>
      <c r="F28" s="28"/>
      <c r="G28" s="29">
        <f>G29</f>
        <v>3161.175</v>
      </c>
    </row>
    <row r="29" spans="1:7" ht="38.25">
      <c r="A29" s="27"/>
      <c r="B29" s="23" t="s">
        <v>15</v>
      </c>
      <c r="C29" s="28" t="s">
        <v>8</v>
      </c>
      <c r="D29" s="28" t="s">
        <v>165</v>
      </c>
      <c r="E29" s="26" t="s">
        <v>27</v>
      </c>
      <c r="F29" s="28" t="s">
        <v>16</v>
      </c>
      <c r="G29" s="29">
        <f>'прил 4'!G31</f>
        <v>3161.175</v>
      </c>
    </row>
    <row r="30" spans="1:7" ht="33" customHeight="1">
      <c r="A30" s="27"/>
      <c r="B30" s="23" t="s">
        <v>36</v>
      </c>
      <c r="C30" s="28" t="s">
        <v>8</v>
      </c>
      <c r="D30" s="28" t="s">
        <v>68</v>
      </c>
      <c r="E30" s="28"/>
      <c r="F30" s="28"/>
      <c r="G30" s="29">
        <f>G31</f>
        <v>79463.55817</v>
      </c>
    </row>
    <row r="31" spans="1:7" ht="12.75">
      <c r="A31" s="27"/>
      <c r="B31" s="23" t="s">
        <v>11</v>
      </c>
      <c r="C31" s="28" t="s">
        <v>8</v>
      </c>
      <c r="D31" s="28" t="s">
        <v>68</v>
      </c>
      <c r="E31" s="26" t="s">
        <v>12</v>
      </c>
      <c r="F31" s="28"/>
      <c r="G31" s="29">
        <f>G32+G37+G40</f>
        <v>79463.55817</v>
      </c>
    </row>
    <row r="32" spans="1:7" ht="32.25" customHeight="1">
      <c r="A32" s="27"/>
      <c r="B32" s="23" t="s">
        <v>20</v>
      </c>
      <c r="C32" s="28" t="s">
        <v>8</v>
      </c>
      <c r="D32" s="28" t="s">
        <v>68</v>
      </c>
      <c r="E32" s="26" t="s">
        <v>21</v>
      </c>
      <c r="F32" s="28"/>
      <c r="G32" s="29">
        <f>SUM(G33:G36)</f>
        <v>74213.04324</v>
      </c>
    </row>
    <row r="33" spans="1:7" ht="38.25">
      <c r="A33" s="27"/>
      <c r="B33" s="23" t="s">
        <v>15</v>
      </c>
      <c r="C33" s="28" t="s">
        <v>8</v>
      </c>
      <c r="D33" s="28" t="s">
        <v>68</v>
      </c>
      <c r="E33" s="26" t="s">
        <v>21</v>
      </c>
      <c r="F33" s="28" t="s">
        <v>16</v>
      </c>
      <c r="G33" s="29">
        <f>'прил 4'!G48+'прил 4'!G230+'прил 4'!G267+'прил 4'!G367+'прил 4'!G309</f>
        <v>70447.63399</v>
      </c>
    </row>
    <row r="34" spans="1:7" ht="12.75">
      <c r="A34" s="27"/>
      <c r="B34" s="23" t="s">
        <v>22</v>
      </c>
      <c r="C34" s="28" t="s">
        <v>8</v>
      </c>
      <c r="D34" s="28" t="s">
        <v>68</v>
      </c>
      <c r="E34" s="26" t="s">
        <v>21</v>
      </c>
      <c r="F34" s="28" t="s">
        <v>23</v>
      </c>
      <c r="G34" s="29">
        <f>'прил 4'!G49+'прил 4'!G232+'прил 4'!G269+'прил 4'!G368+'прил 4'!G310</f>
        <v>2249.8420300000002</v>
      </c>
    </row>
    <row r="35" spans="1:7" ht="12.75">
      <c r="A35" s="27"/>
      <c r="B35" s="38" t="s">
        <v>53</v>
      </c>
      <c r="C35" s="28" t="s">
        <v>8</v>
      </c>
      <c r="D35" s="28" t="s">
        <v>68</v>
      </c>
      <c r="E35" s="26" t="s">
        <v>21</v>
      </c>
      <c r="F35" s="28" t="s">
        <v>54</v>
      </c>
      <c r="G35" s="29">
        <f>'прил 4'!G271</f>
        <v>668.4</v>
      </c>
    </row>
    <row r="36" spans="1:7" ht="18.75" customHeight="1">
      <c r="A36" s="27"/>
      <c r="B36" s="23" t="s">
        <v>24</v>
      </c>
      <c r="C36" s="28" t="s">
        <v>8</v>
      </c>
      <c r="D36" s="28" t="s">
        <v>68</v>
      </c>
      <c r="E36" s="26" t="s">
        <v>21</v>
      </c>
      <c r="F36" s="28" t="s">
        <v>25</v>
      </c>
      <c r="G36" s="29">
        <f>'прил 4'!G50+'прил 4'!G234+'прил 4'!G311</f>
        <v>847.16722</v>
      </c>
    </row>
    <row r="37" spans="1:7" ht="17.25" customHeight="1">
      <c r="A37" s="27"/>
      <c r="B37" s="23" t="s">
        <v>38</v>
      </c>
      <c r="C37" s="28" t="s">
        <v>8</v>
      </c>
      <c r="D37" s="28" t="s">
        <v>68</v>
      </c>
      <c r="E37" s="26" t="s">
        <v>39</v>
      </c>
      <c r="F37" s="28"/>
      <c r="G37" s="29">
        <f>G38+G39</f>
        <v>4216.01493</v>
      </c>
    </row>
    <row r="38" spans="1:7" ht="38.25">
      <c r="A38" s="27"/>
      <c r="B38" s="23" t="s">
        <v>15</v>
      </c>
      <c r="C38" s="28" t="s">
        <v>8</v>
      </c>
      <c r="D38" s="28" t="s">
        <v>68</v>
      </c>
      <c r="E38" s="26" t="s">
        <v>39</v>
      </c>
      <c r="F38" s="28" t="s">
        <v>16</v>
      </c>
      <c r="G38" s="29">
        <f>'прил 4'!G52</f>
        <v>4139.35893</v>
      </c>
    </row>
    <row r="39" spans="1:7" ht="12.75">
      <c r="A39" s="27"/>
      <c r="B39" s="23" t="s">
        <v>22</v>
      </c>
      <c r="C39" s="28" t="s">
        <v>8</v>
      </c>
      <c r="D39" s="28" t="s">
        <v>68</v>
      </c>
      <c r="E39" s="26" t="s">
        <v>39</v>
      </c>
      <c r="F39" s="28" t="s">
        <v>23</v>
      </c>
      <c r="G39" s="29">
        <f>'прил 4'!G53</f>
        <v>76.656</v>
      </c>
    </row>
    <row r="40" spans="1:7" s="5" customFormat="1" ht="38.25" customHeight="1">
      <c r="A40" s="27"/>
      <c r="B40" s="23" t="s">
        <v>189</v>
      </c>
      <c r="C40" s="28" t="s">
        <v>8</v>
      </c>
      <c r="D40" s="28" t="s">
        <v>68</v>
      </c>
      <c r="E40" s="26" t="s">
        <v>162</v>
      </c>
      <c r="F40" s="28"/>
      <c r="G40" s="29">
        <f>G41</f>
        <v>1034.5</v>
      </c>
    </row>
    <row r="41" spans="1:7" s="5" customFormat="1" ht="12.75" customHeight="1">
      <c r="A41" s="27"/>
      <c r="B41" s="23" t="s">
        <v>22</v>
      </c>
      <c r="C41" s="28" t="s">
        <v>8</v>
      </c>
      <c r="D41" s="28" t="s">
        <v>68</v>
      </c>
      <c r="E41" s="26" t="s">
        <v>162</v>
      </c>
      <c r="F41" s="28" t="s">
        <v>23</v>
      </c>
      <c r="G41" s="29">
        <f>'прил 4'!G370</f>
        <v>1034.5</v>
      </c>
    </row>
    <row r="42" spans="1:7" ht="25.5">
      <c r="A42" s="27"/>
      <c r="B42" s="23" t="s">
        <v>30</v>
      </c>
      <c r="C42" s="28" t="s">
        <v>8</v>
      </c>
      <c r="D42" s="28" t="s">
        <v>190</v>
      </c>
      <c r="E42" s="28"/>
      <c r="F42" s="28"/>
      <c r="G42" s="29">
        <f>G43</f>
        <v>42668.50092</v>
      </c>
    </row>
    <row r="43" spans="1:7" ht="12.75">
      <c r="A43" s="27"/>
      <c r="B43" s="23" t="s">
        <v>11</v>
      </c>
      <c r="C43" s="28" t="s">
        <v>8</v>
      </c>
      <c r="D43" s="28" t="s">
        <v>190</v>
      </c>
      <c r="E43" s="26" t="s">
        <v>12</v>
      </c>
      <c r="F43" s="28"/>
      <c r="G43" s="29">
        <f>G44+G48</f>
        <v>42668.50092</v>
      </c>
    </row>
    <row r="44" spans="1:7" ht="25.5">
      <c r="A44" s="27"/>
      <c r="B44" s="23" t="s">
        <v>20</v>
      </c>
      <c r="C44" s="28" t="s">
        <v>8</v>
      </c>
      <c r="D44" s="28" t="s">
        <v>190</v>
      </c>
      <c r="E44" s="26" t="s">
        <v>21</v>
      </c>
      <c r="F44" s="28"/>
      <c r="G44" s="29">
        <f>G45+G46+G47</f>
        <v>36093.93937</v>
      </c>
    </row>
    <row r="45" spans="1:7" ht="38.25">
      <c r="A45" s="27"/>
      <c r="B45" s="23" t="s">
        <v>15</v>
      </c>
      <c r="C45" s="28" t="s">
        <v>8</v>
      </c>
      <c r="D45" s="28" t="s">
        <v>190</v>
      </c>
      <c r="E45" s="26" t="s">
        <v>21</v>
      </c>
      <c r="F45" s="28" t="s">
        <v>16</v>
      </c>
      <c r="G45" s="29">
        <f>'прил 4'!G37+'прил 4'!G69</f>
        <v>31488.45409</v>
      </c>
    </row>
    <row r="46" spans="1:7" ht="12.75">
      <c r="A46" s="27"/>
      <c r="B46" s="23" t="s">
        <v>22</v>
      </c>
      <c r="C46" s="28" t="s">
        <v>8</v>
      </c>
      <c r="D46" s="28" t="s">
        <v>190</v>
      </c>
      <c r="E46" s="26" t="s">
        <v>21</v>
      </c>
      <c r="F46" s="28" t="s">
        <v>23</v>
      </c>
      <c r="G46" s="29">
        <f>'прил 4'!G38+'прил 4'!G70</f>
        <v>4550.24528</v>
      </c>
    </row>
    <row r="47" spans="1:7" ht="12.75">
      <c r="A47" s="27"/>
      <c r="B47" s="23" t="s">
        <v>24</v>
      </c>
      <c r="C47" s="28" t="s">
        <v>8</v>
      </c>
      <c r="D47" s="28" t="s">
        <v>190</v>
      </c>
      <c r="E47" s="26" t="s">
        <v>21</v>
      </c>
      <c r="F47" s="28" t="s">
        <v>25</v>
      </c>
      <c r="G47" s="29">
        <f>'прил 4'!G39</f>
        <v>55.24</v>
      </c>
    </row>
    <row r="48" spans="1:7" ht="25.5">
      <c r="A48" s="27"/>
      <c r="B48" s="23" t="s">
        <v>32</v>
      </c>
      <c r="C48" s="28" t="s">
        <v>8</v>
      </c>
      <c r="D48" s="28" t="s">
        <v>190</v>
      </c>
      <c r="E48" s="26" t="s">
        <v>33</v>
      </c>
      <c r="F48" s="28"/>
      <c r="G48" s="29">
        <f>G49+G50</f>
        <v>6574.561549999999</v>
      </c>
    </row>
    <row r="49" spans="1:7" ht="38.25">
      <c r="A49" s="27"/>
      <c r="B49" s="23" t="s">
        <v>15</v>
      </c>
      <c r="C49" s="28" t="s">
        <v>8</v>
      </c>
      <c r="D49" s="28" t="s">
        <v>190</v>
      </c>
      <c r="E49" s="26" t="s">
        <v>33</v>
      </c>
      <c r="F49" s="28" t="s">
        <v>16</v>
      </c>
      <c r="G49" s="29">
        <f>'прил 4'!G41</f>
        <v>6521.97755</v>
      </c>
    </row>
    <row r="50" spans="1:7" ht="12.75">
      <c r="A50" s="27"/>
      <c r="B50" s="23" t="s">
        <v>22</v>
      </c>
      <c r="C50" s="28" t="s">
        <v>8</v>
      </c>
      <c r="D50" s="28" t="s">
        <v>190</v>
      </c>
      <c r="E50" s="26" t="s">
        <v>33</v>
      </c>
      <c r="F50" s="28" t="s">
        <v>23</v>
      </c>
      <c r="G50" s="29">
        <f>'прил 4'!G42</f>
        <v>52.584</v>
      </c>
    </row>
    <row r="51" spans="1:7" ht="12.75">
      <c r="A51" s="27"/>
      <c r="B51" s="23" t="s">
        <v>40</v>
      </c>
      <c r="C51" s="28" t="s">
        <v>8</v>
      </c>
      <c r="D51" s="28" t="s">
        <v>153</v>
      </c>
      <c r="E51" s="28"/>
      <c r="F51" s="28"/>
      <c r="G51" s="29">
        <f>G52</f>
        <v>400</v>
      </c>
    </row>
    <row r="52" spans="1:7" ht="12.75">
      <c r="A52" s="27"/>
      <c r="B52" s="30" t="s">
        <v>11</v>
      </c>
      <c r="C52" s="28" t="s">
        <v>8</v>
      </c>
      <c r="D52" s="28" t="s">
        <v>153</v>
      </c>
      <c r="E52" s="26" t="s">
        <v>12</v>
      </c>
      <c r="F52" s="28"/>
      <c r="G52" s="29">
        <f>G54</f>
        <v>400</v>
      </c>
    </row>
    <row r="53" spans="1:7" ht="12.75">
      <c r="A53" s="27"/>
      <c r="B53" s="23" t="s">
        <v>42</v>
      </c>
      <c r="C53" s="28" t="s">
        <v>8</v>
      </c>
      <c r="D53" s="28" t="s">
        <v>153</v>
      </c>
      <c r="E53" s="26" t="s">
        <v>43</v>
      </c>
      <c r="F53" s="31"/>
      <c r="G53" s="29">
        <f>G54</f>
        <v>400</v>
      </c>
    </row>
    <row r="54" spans="1:7" ht="12.75">
      <c r="A54" s="27"/>
      <c r="B54" s="23" t="s">
        <v>24</v>
      </c>
      <c r="C54" s="28" t="s">
        <v>8</v>
      </c>
      <c r="D54" s="28" t="s">
        <v>153</v>
      </c>
      <c r="E54" s="26" t="s">
        <v>43</v>
      </c>
      <c r="F54" s="31" t="s">
        <v>25</v>
      </c>
      <c r="G54" s="29">
        <f>'прил 4'!G57</f>
        <v>400</v>
      </c>
    </row>
    <row r="55" spans="1:7" ht="12.75">
      <c r="A55" s="27"/>
      <c r="B55" s="23" t="s">
        <v>44</v>
      </c>
      <c r="C55" s="28" t="s">
        <v>8</v>
      </c>
      <c r="D55" s="28" t="s">
        <v>191</v>
      </c>
      <c r="E55" s="28"/>
      <c r="F55" s="28"/>
      <c r="G55" s="29">
        <f>G56+G71+G85+G98+G105+G78</f>
        <v>51346.30068</v>
      </c>
    </row>
    <row r="56" spans="1:7" ht="35.25" customHeight="1">
      <c r="A56" s="27"/>
      <c r="B56" s="32" t="s">
        <v>275</v>
      </c>
      <c r="C56" s="28" t="s">
        <v>8</v>
      </c>
      <c r="D56" s="28" t="s">
        <v>191</v>
      </c>
      <c r="E56" s="28" t="s">
        <v>119</v>
      </c>
      <c r="F56" s="28"/>
      <c r="G56" s="29">
        <f>G57+G59+G61+G63+G65+G67+G69</f>
        <v>3550</v>
      </c>
    </row>
    <row r="57" spans="1:7" ht="58.5" customHeight="1">
      <c r="A57" s="27"/>
      <c r="B57" s="34" t="s">
        <v>247</v>
      </c>
      <c r="C57" s="28" t="s">
        <v>8</v>
      </c>
      <c r="D57" s="28" t="s">
        <v>191</v>
      </c>
      <c r="E57" s="28" t="s">
        <v>121</v>
      </c>
      <c r="F57" s="28"/>
      <c r="G57" s="29">
        <f>G58</f>
        <v>500</v>
      </c>
    </row>
    <row r="58" spans="1:8" ht="12.75">
      <c r="A58" s="27"/>
      <c r="B58" s="23" t="s">
        <v>22</v>
      </c>
      <c r="C58" s="28" t="s">
        <v>8</v>
      </c>
      <c r="D58" s="28" t="s">
        <v>191</v>
      </c>
      <c r="E58" s="28" t="s">
        <v>121</v>
      </c>
      <c r="F58" s="28" t="s">
        <v>23</v>
      </c>
      <c r="G58" s="29">
        <f>'прил 4'!G238</f>
        <v>500</v>
      </c>
      <c r="H58" s="5"/>
    </row>
    <row r="59" spans="1:7" ht="51">
      <c r="A59" s="27"/>
      <c r="B59" s="35" t="s">
        <v>122</v>
      </c>
      <c r="C59" s="28" t="s">
        <v>8</v>
      </c>
      <c r="D59" s="28" t="s">
        <v>191</v>
      </c>
      <c r="E59" s="28" t="s">
        <v>123</v>
      </c>
      <c r="F59" s="28"/>
      <c r="G59" s="29">
        <f>G60</f>
        <v>100</v>
      </c>
    </row>
    <row r="60" spans="1:7" ht="12.75">
      <c r="A60" s="27"/>
      <c r="B60" s="23" t="s">
        <v>22</v>
      </c>
      <c r="C60" s="28" t="s">
        <v>8</v>
      </c>
      <c r="D60" s="28" t="s">
        <v>191</v>
      </c>
      <c r="E60" s="28" t="s">
        <v>123</v>
      </c>
      <c r="F60" s="28" t="s">
        <v>23</v>
      </c>
      <c r="G60" s="29">
        <f>'прил 4'!G240</f>
        <v>100</v>
      </c>
    </row>
    <row r="61" spans="1:7" ht="51">
      <c r="A61" s="27"/>
      <c r="B61" s="35" t="s">
        <v>124</v>
      </c>
      <c r="C61" s="28" t="s">
        <v>8</v>
      </c>
      <c r="D61" s="28" t="s">
        <v>191</v>
      </c>
      <c r="E61" s="28" t="s">
        <v>125</v>
      </c>
      <c r="F61" s="28"/>
      <c r="G61" s="29">
        <f>G62</f>
        <v>500</v>
      </c>
    </row>
    <row r="62" spans="1:7" ht="24" customHeight="1">
      <c r="A62" s="27"/>
      <c r="B62" s="23" t="s">
        <v>22</v>
      </c>
      <c r="C62" s="28" t="s">
        <v>8</v>
      </c>
      <c r="D62" s="28" t="s">
        <v>191</v>
      </c>
      <c r="E62" s="28" t="s">
        <v>125</v>
      </c>
      <c r="F62" s="28" t="s">
        <v>23</v>
      </c>
      <c r="G62" s="29">
        <f>'прил 4'!G242</f>
        <v>500</v>
      </c>
    </row>
    <row r="63" spans="1:7" ht="51">
      <c r="A63" s="27"/>
      <c r="B63" s="35" t="s">
        <v>129</v>
      </c>
      <c r="C63" s="28" t="s">
        <v>8</v>
      </c>
      <c r="D63" s="28" t="s">
        <v>191</v>
      </c>
      <c r="E63" s="28" t="s">
        <v>132</v>
      </c>
      <c r="F63" s="28"/>
      <c r="G63" s="29">
        <f>G64</f>
        <v>1500</v>
      </c>
    </row>
    <row r="64" spans="1:7" ht="12.75">
      <c r="A64" s="27"/>
      <c r="B64" s="23" t="s">
        <v>22</v>
      </c>
      <c r="C64" s="28" t="s">
        <v>8</v>
      </c>
      <c r="D64" s="28" t="s">
        <v>191</v>
      </c>
      <c r="E64" s="28" t="s">
        <v>132</v>
      </c>
      <c r="F64" s="28" t="s">
        <v>23</v>
      </c>
      <c r="G64" s="29">
        <f>'прил 4'!G275</f>
        <v>1500</v>
      </c>
    </row>
    <row r="65" spans="1:7" ht="51.75" customHeight="1">
      <c r="A65" s="27"/>
      <c r="B65" s="162" t="s">
        <v>131</v>
      </c>
      <c r="C65" s="28" t="s">
        <v>8</v>
      </c>
      <c r="D65" s="28" t="s">
        <v>191</v>
      </c>
      <c r="E65" s="28" t="s">
        <v>202</v>
      </c>
      <c r="F65" s="28"/>
      <c r="G65" s="29">
        <f>G66</f>
        <v>500</v>
      </c>
    </row>
    <row r="66" spans="1:7" ht="12.75">
      <c r="A66" s="27"/>
      <c r="B66" s="23" t="s">
        <v>22</v>
      </c>
      <c r="C66" s="28" t="s">
        <v>8</v>
      </c>
      <c r="D66" s="28" t="s">
        <v>191</v>
      </c>
      <c r="E66" s="28" t="s">
        <v>202</v>
      </c>
      <c r="F66" s="28" t="s">
        <v>23</v>
      </c>
      <c r="G66" s="29">
        <f>'прил 4'!G277</f>
        <v>500</v>
      </c>
    </row>
    <row r="67" spans="1:7" ht="57" customHeight="1">
      <c r="A67" s="27"/>
      <c r="B67" s="162" t="s">
        <v>354</v>
      </c>
      <c r="C67" s="28" t="s">
        <v>8</v>
      </c>
      <c r="D67" s="28" t="s">
        <v>191</v>
      </c>
      <c r="E67" s="28" t="s">
        <v>272</v>
      </c>
      <c r="F67" s="28"/>
      <c r="G67" s="29">
        <f>G68</f>
        <v>300</v>
      </c>
    </row>
    <row r="68" spans="1:7" ht="12.75">
      <c r="A68" s="27"/>
      <c r="B68" s="162" t="s">
        <v>22</v>
      </c>
      <c r="C68" s="28" t="s">
        <v>8</v>
      </c>
      <c r="D68" s="28" t="s">
        <v>191</v>
      </c>
      <c r="E68" s="28" t="s">
        <v>272</v>
      </c>
      <c r="F68" s="28" t="s">
        <v>23</v>
      </c>
      <c r="G68" s="29">
        <f>'прил 4'!G279</f>
        <v>300</v>
      </c>
    </row>
    <row r="69" spans="1:7" ht="51">
      <c r="A69" s="27"/>
      <c r="B69" s="42" t="s">
        <v>307</v>
      </c>
      <c r="C69" s="28" t="s">
        <v>8</v>
      </c>
      <c r="D69" s="28" t="s">
        <v>191</v>
      </c>
      <c r="E69" s="26" t="s">
        <v>308</v>
      </c>
      <c r="F69" s="43"/>
      <c r="G69" s="29">
        <f>G70</f>
        <v>150</v>
      </c>
    </row>
    <row r="70" spans="1:7" ht="12.75">
      <c r="A70" s="27"/>
      <c r="B70" s="32" t="s">
        <v>22</v>
      </c>
      <c r="C70" s="28" t="s">
        <v>8</v>
      </c>
      <c r="D70" s="28" t="s">
        <v>191</v>
      </c>
      <c r="E70" s="26" t="s">
        <v>308</v>
      </c>
      <c r="F70" s="43" t="s">
        <v>23</v>
      </c>
      <c r="G70" s="29">
        <f>'прил 4'!G243</f>
        <v>150</v>
      </c>
    </row>
    <row r="71" spans="1:7" ht="25.5">
      <c r="A71" s="27"/>
      <c r="B71" s="23" t="s">
        <v>201</v>
      </c>
      <c r="C71" s="28" t="s">
        <v>8</v>
      </c>
      <c r="D71" s="28" t="s">
        <v>191</v>
      </c>
      <c r="E71" s="28" t="s">
        <v>57</v>
      </c>
      <c r="F71" s="28"/>
      <c r="G71" s="29">
        <f>G72+G75</f>
        <v>210</v>
      </c>
    </row>
    <row r="72" spans="1:7" ht="63.75">
      <c r="A72" s="27"/>
      <c r="B72" s="35" t="s">
        <v>195</v>
      </c>
      <c r="C72" s="28" t="s">
        <v>8</v>
      </c>
      <c r="D72" s="28" t="s">
        <v>191</v>
      </c>
      <c r="E72" s="28" t="s">
        <v>58</v>
      </c>
      <c r="F72" s="28"/>
      <c r="G72" s="29">
        <f>G73+G74</f>
        <v>105</v>
      </c>
    </row>
    <row r="73" spans="1:7" ht="12.75">
      <c r="A73" s="27"/>
      <c r="B73" s="35" t="s">
        <v>24</v>
      </c>
      <c r="C73" s="28" t="s">
        <v>8</v>
      </c>
      <c r="D73" s="28" t="s">
        <v>191</v>
      </c>
      <c r="E73" s="28" t="s">
        <v>58</v>
      </c>
      <c r="F73" s="28" t="s">
        <v>25</v>
      </c>
      <c r="G73" s="29">
        <f>'прил 4'!G74</f>
        <v>100</v>
      </c>
    </row>
    <row r="74" spans="1:7" ht="12.75">
      <c r="A74" s="27"/>
      <c r="B74" s="32" t="s">
        <v>22</v>
      </c>
      <c r="C74" s="28" t="s">
        <v>8</v>
      </c>
      <c r="D74" s="28" t="s">
        <v>191</v>
      </c>
      <c r="E74" s="28" t="s">
        <v>58</v>
      </c>
      <c r="F74" s="28" t="s">
        <v>23</v>
      </c>
      <c r="G74" s="29">
        <f>'прил 4'!G75</f>
        <v>5</v>
      </c>
    </row>
    <row r="75" spans="1:7" ht="51">
      <c r="A75" s="27"/>
      <c r="B75" s="35" t="s">
        <v>196</v>
      </c>
      <c r="C75" s="28" t="s">
        <v>8</v>
      </c>
      <c r="D75" s="28" t="s">
        <v>191</v>
      </c>
      <c r="E75" s="28" t="s">
        <v>248</v>
      </c>
      <c r="F75" s="28"/>
      <c r="G75" s="29">
        <f>G76+G77</f>
        <v>105</v>
      </c>
    </row>
    <row r="76" spans="1:7" ht="12.75">
      <c r="A76" s="27"/>
      <c r="B76" s="35" t="s">
        <v>24</v>
      </c>
      <c r="C76" s="28" t="s">
        <v>8</v>
      </c>
      <c r="D76" s="28" t="s">
        <v>191</v>
      </c>
      <c r="E76" s="28" t="s">
        <v>248</v>
      </c>
      <c r="F76" s="28" t="s">
        <v>25</v>
      </c>
      <c r="G76" s="29">
        <f>'прил 4'!G77</f>
        <v>100</v>
      </c>
    </row>
    <row r="77" spans="1:7" ht="12.75">
      <c r="A77" s="27"/>
      <c r="B77" s="32" t="s">
        <v>22</v>
      </c>
      <c r="C77" s="28" t="s">
        <v>8</v>
      </c>
      <c r="D77" s="28" t="s">
        <v>191</v>
      </c>
      <c r="E77" s="28" t="s">
        <v>248</v>
      </c>
      <c r="F77" s="28" t="s">
        <v>23</v>
      </c>
      <c r="G77" s="29">
        <f>'прил 4'!G78</f>
        <v>5</v>
      </c>
    </row>
    <row r="78" spans="1:7" ht="25.5">
      <c r="A78" s="27"/>
      <c r="B78" s="32" t="s">
        <v>333</v>
      </c>
      <c r="C78" s="28" t="s">
        <v>8</v>
      </c>
      <c r="D78" s="28" t="s">
        <v>191</v>
      </c>
      <c r="E78" s="26" t="s">
        <v>334</v>
      </c>
      <c r="F78" s="43"/>
      <c r="G78" s="29">
        <f>G81+G83+G79</f>
        <v>298</v>
      </c>
    </row>
    <row r="79" spans="1:7" ht="63.75">
      <c r="A79" s="27"/>
      <c r="B79" s="33" t="s">
        <v>367</v>
      </c>
      <c r="C79" s="28" t="s">
        <v>8</v>
      </c>
      <c r="D79" s="28" t="s">
        <v>191</v>
      </c>
      <c r="E79" s="26" t="s">
        <v>368</v>
      </c>
      <c r="F79" s="43"/>
      <c r="G79" s="29">
        <f>G80</f>
        <v>59.48398</v>
      </c>
    </row>
    <row r="80" spans="1:7" ht="12.75">
      <c r="A80" s="27"/>
      <c r="B80" s="32" t="s">
        <v>22</v>
      </c>
      <c r="C80" s="28" t="s">
        <v>8</v>
      </c>
      <c r="D80" s="28" t="s">
        <v>191</v>
      </c>
      <c r="E80" s="26" t="s">
        <v>368</v>
      </c>
      <c r="F80" s="43" t="s">
        <v>23</v>
      </c>
      <c r="G80" s="29">
        <f>'прил 4'!G282</f>
        <v>59.48398</v>
      </c>
    </row>
    <row r="81" spans="1:7" ht="51">
      <c r="A81" s="27"/>
      <c r="B81" s="42" t="s">
        <v>335</v>
      </c>
      <c r="C81" s="28" t="s">
        <v>8</v>
      </c>
      <c r="D81" s="28" t="s">
        <v>191</v>
      </c>
      <c r="E81" s="26" t="s">
        <v>336</v>
      </c>
      <c r="F81" s="43"/>
      <c r="G81" s="29">
        <f>G82</f>
        <v>38.51602</v>
      </c>
    </row>
    <row r="82" spans="1:7" ht="12.75">
      <c r="A82" s="27"/>
      <c r="B82" s="32" t="s">
        <v>22</v>
      </c>
      <c r="C82" s="28" t="s">
        <v>8</v>
      </c>
      <c r="D82" s="28" t="s">
        <v>191</v>
      </c>
      <c r="E82" s="26" t="s">
        <v>336</v>
      </c>
      <c r="F82" s="43" t="s">
        <v>23</v>
      </c>
      <c r="G82" s="29">
        <f>'прил 4'!G284</f>
        <v>38.51602</v>
      </c>
    </row>
    <row r="83" spans="1:7" ht="63.75">
      <c r="A83" s="27"/>
      <c r="B83" s="42" t="s">
        <v>338</v>
      </c>
      <c r="C83" s="28" t="s">
        <v>8</v>
      </c>
      <c r="D83" s="28" t="s">
        <v>191</v>
      </c>
      <c r="E83" s="26" t="s">
        <v>337</v>
      </c>
      <c r="F83" s="43"/>
      <c r="G83" s="29">
        <f>G84</f>
        <v>200</v>
      </c>
    </row>
    <row r="84" spans="1:7" ht="12.75">
      <c r="A84" s="27"/>
      <c r="B84" s="32" t="s">
        <v>22</v>
      </c>
      <c r="C84" s="28" t="s">
        <v>8</v>
      </c>
      <c r="D84" s="28" t="s">
        <v>191</v>
      </c>
      <c r="E84" s="26" t="s">
        <v>337</v>
      </c>
      <c r="F84" s="43" t="s">
        <v>23</v>
      </c>
      <c r="G84" s="29">
        <f>'прил 4'!G286</f>
        <v>200</v>
      </c>
    </row>
    <row r="85" spans="1:7" ht="25.5">
      <c r="A85" s="27"/>
      <c r="B85" s="34" t="s">
        <v>271</v>
      </c>
      <c r="C85" s="28" t="s">
        <v>8</v>
      </c>
      <c r="D85" s="28" t="s">
        <v>191</v>
      </c>
      <c r="E85" s="28" t="s">
        <v>109</v>
      </c>
      <c r="F85" s="28"/>
      <c r="G85" s="29">
        <f>G86+G95</f>
        <v>1060.39903</v>
      </c>
    </row>
    <row r="86" spans="1:7" ht="25.5">
      <c r="A86" s="27"/>
      <c r="B86" s="34" t="s">
        <v>223</v>
      </c>
      <c r="C86" s="28" t="s">
        <v>8</v>
      </c>
      <c r="D86" s="28" t="s">
        <v>191</v>
      </c>
      <c r="E86" s="28" t="s">
        <v>224</v>
      </c>
      <c r="F86" s="28"/>
      <c r="G86" s="29">
        <f>G87+G90+G93</f>
        <v>1030.39903</v>
      </c>
    </row>
    <row r="87" spans="1:7" ht="38.25">
      <c r="A87" s="27"/>
      <c r="B87" s="34" t="s">
        <v>263</v>
      </c>
      <c r="C87" s="28" t="s">
        <v>8</v>
      </c>
      <c r="D87" s="28" t="s">
        <v>191</v>
      </c>
      <c r="E87" s="28" t="s">
        <v>277</v>
      </c>
      <c r="F87" s="28"/>
      <c r="G87" s="29">
        <f>G88+G89</f>
        <v>150</v>
      </c>
    </row>
    <row r="88" spans="1:7" ht="38.25">
      <c r="A88" s="27"/>
      <c r="B88" s="34" t="s">
        <v>15</v>
      </c>
      <c r="C88" s="28" t="s">
        <v>8</v>
      </c>
      <c r="D88" s="28" t="s">
        <v>191</v>
      </c>
      <c r="E88" s="28" t="s">
        <v>277</v>
      </c>
      <c r="F88" s="28" t="s">
        <v>16</v>
      </c>
      <c r="G88" s="29">
        <f>'прил 4'!G375</f>
        <v>145</v>
      </c>
    </row>
    <row r="89" spans="1:7" ht="12.75">
      <c r="A89" s="27"/>
      <c r="B89" s="34" t="s">
        <v>22</v>
      </c>
      <c r="C89" s="28" t="s">
        <v>8</v>
      </c>
      <c r="D89" s="28" t="s">
        <v>191</v>
      </c>
      <c r="E89" s="28" t="s">
        <v>277</v>
      </c>
      <c r="F89" s="28" t="s">
        <v>23</v>
      </c>
      <c r="G89" s="29">
        <f>'прил 4'!G376</f>
        <v>5</v>
      </c>
    </row>
    <row r="90" spans="1:7" ht="57.75" customHeight="1">
      <c r="A90" s="27"/>
      <c r="B90" s="34" t="s">
        <v>321</v>
      </c>
      <c r="C90" s="28" t="s">
        <v>8</v>
      </c>
      <c r="D90" s="28" t="s">
        <v>191</v>
      </c>
      <c r="E90" s="163" t="s">
        <v>311</v>
      </c>
      <c r="F90" s="28"/>
      <c r="G90" s="29">
        <f>G91+G92</f>
        <v>150</v>
      </c>
    </row>
    <row r="91" spans="1:7" ht="38.25">
      <c r="A91" s="27"/>
      <c r="B91" s="32" t="s">
        <v>15</v>
      </c>
      <c r="C91" s="28" t="s">
        <v>8</v>
      </c>
      <c r="D91" s="28" t="s">
        <v>191</v>
      </c>
      <c r="E91" s="163" t="s">
        <v>311</v>
      </c>
      <c r="F91" s="28" t="s">
        <v>16</v>
      </c>
      <c r="G91" s="29">
        <f>'прил 4'!G378</f>
        <v>145</v>
      </c>
    </row>
    <row r="92" spans="1:7" ht="12.75">
      <c r="A92" s="27"/>
      <c r="B92" s="32" t="s">
        <v>22</v>
      </c>
      <c r="C92" s="28" t="s">
        <v>8</v>
      </c>
      <c r="D92" s="28" t="s">
        <v>191</v>
      </c>
      <c r="E92" s="163" t="s">
        <v>311</v>
      </c>
      <c r="F92" s="28" t="s">
        <v>23</v>
      </c>
      <c r="G92" s="29">
        <f>'прил 4'!G379</f>
        <v>5</v>
      </c>
    </row>
    <row r="93" spans="1:7" ht="51">
      <c r="A93" s="27"/>
      <c r="B93" s="34" t="s">
        <v>110</v>
      </c>
      <c r="C93" s="28" t="s">
        <v>8</v>
      </c>
      <c r="D93" s="28" t="s">
        <v>191</v>
      </c>
      <c r="E93" s="28" t="s">
        <v>225</v>
      </c>
      <c r="F93" s="28"/>
      <c r="G93" s="29">
        <f>G94</f>
        <v>730.39903</v>
      </c>
    </row>
    <row r="94" spans="1:7" ht="12.75">
      <c r="A94" s="27"/>
      <c r="B94" s="32" t="s">
        <v>22</v>
      </c>
      <c r="C94" s="28" t="s">
        <v>8</v>
      </c>
      <c r="D94" s="28" t="s">
        <v>191</v>
      </c>
      <c r="E94" s="28" t="s">
        <v>225</v>
      </c>
      <c r="F94" s="28" t="s">
        <v>23</v>
      </c>
      <c r="G94" s="29">
        <f>'прил 4'!G381</f>
        <v>730.39903</v>
      </c>
    </row>
    <row r="95" spans="1:7" ht="12.75">
      <c r="A95" s="27"/>
      <c r="B95" s="32" t="s">
        <v>226</v>
      </c>
      <c r="C95" s="28" t="s">
        <v>8</v>
      </c>
      <c r="D95" s="28" t="s">
        <v>191</v>
      </c>
      <c r="E95" s="28" t="s">
        <v>228</v>
      </c>
      <c r="F95" s="28"/>
      <c r="G95" s="29">
        <f>G96</f>
        <v>30</v>
      </c>
    </row>
    <row r="96" spans="1:7" ht="63.75">
      <c r="A96" s="27"/>
      <c r="B96" s="34" t="s">
        <v>163</v>
      </c>
      <c r="C96" s="28" t="s">
        <v>8</v>
      </c>
      <c r="D96" s="28" t="s">
        <v>191</v>
      </c>
      <c r="E96" s="28" t="s">
        <v>227</v>
      </c>
      <c r="F96" s="28"/>
      <c r="G96" s="29">
        <f>G97</f>
        <v>30</v>
      </c>
    </row>
    <row r="97" spans="1:7" ht="12.75">
      <c r="A97" s="27"/>
      <c r="B97" s="32" t="s">
        <v>22</v>
      </c>
      <c r="C97" s="28" t="s">
        <v>8</v>
      </c>
      <c r="D97" s="28" t="s">
        <v>191</v>
      </c>
      <c r="E97" s="28" t="s">
        <v>227</v>
      </c>
      <c r="F97" s="28" t="s">
        <v>23</v>
      </c>
      <c r="G97" s="29">
        <f>'прил 4'!G384</f>
        <v>30</v>
      </c>
    </row>
    <row r="98" spans="1:7" ht="25.5">
      <c r="A98" s="27"/>
      <c r="B98" s="32" t="s">
        <v>198</v>
      </c>
      <c r="C98" s="28" t="s">
        <v>8</v>
      </c>
      <c r="D98" s="28" t="s">
        <v>191</v>
      </c>
      <c r="E98" s="28" t="s">
        <v>126</v>
      </c>
      <c r="F98" s="28"/>
      <c r="G98" s="29">
        <f>G99+G102</f>
        <v>4000</v>
      </c>
    </row>
    <row r="99" spans="1:7" ht="12.75">
      <c r="A99" s="27"/>
      <c r="B99" s="32" t="s">
        <v>203</v>
      </c>
      <c r="C99" s="28" t="s">
        <v>8</v>
      </c>
      <c r="D99" s="28" t="s">
        <v>191</v>
      </c>
      <c r="E99" s="28" t="s">
        <v>133</v>
      </c>
      <c r="F99" s="28"/>
      <c r="G99" s="29">
        <f>G100</f>
        <v>3500</v>
      </c>
    </row>
    <row r="100" spans="1:7" ht="44.25" customHeight="1">
      <c r="A100" s="27"/>
      <c r="B100" s="34" t="s">
        <v>347</v>
      </c>
      <c r="C100" s="28" t="s">
        <v>8</v>
      </c>
      <c r="D100" s="28" t="s">
        <v>191</v>
      </c>
      <c r="E100" s="26" t="s">
        <v>346</v>
      </c>
      <c r="F100" s="28"/>
      <c r="G100" s="29">
        <f>G101</f>
        <v>3500</v>
      </c>
    </row>
    <row r="101" spans="1:7" ht="12.75">
      <c r="A101" s="27"/>
      <c r="B101" s="32" t="s">
        <v>22</v>
      </c>
      <c r="C101" s="28" t="s">
        <v>8</v>
      </c>
      <c r="D101" s="28" t="s">
        <v>191</v>
      </c>
      <c r="E101" s="26" t="s">
        <v>346</v>
      </c>
      <c r="F101" s="28" t="s">
        <v>23</v>
      </c>
      <c r="G101" s="29">
        <f>'прил 4'!G290</f>
        <v>3500</v>
      </c>
    </row>
    <row r="102" spans="1:7" ht="25.5">
      <c r="A102" s="27"/>
      <c r="B102" s="34" t="s">
        <v>249</v>
      </c>
      <c r="C102" s="28" t="s">
        <v>8</v>
      </c>
      <c r="D102" s="28" t="s">
        <v>191</v>
      </c>
      <c r="E102" s="28" t="s">
        <v>134</v>
      </c>
      <c r="F102" s="28"/>
      <c r="G102" s="29">
        <f>G103</f>
        <v>500</v>
      </c>
    </row>
    <row r="103" spans="1:7" ht="51">
      <c r="A103" s="27"/>
      <c r="B103" s="34" t="s">
        <v>250</v>
      </c>
      <c r="C103" s="28" t="s">
        <v>8</v>
      </c>
      <c r="D103" s="28" t="s">
        <v>191</v>
      </c>
      <c r="E103" s="28" t="s">
        <v>251</v>
      </c>
      <c r="F103" s="28"/>
      <c r="G103" s="29">
        <f>G104</f>
        <v>500</v>
      </c>
    </row>
    <row r="104" spans="1:7" ht="12.75">
      <c r="A104" s="27"/>
      <c r="B104" s="32" t="s">
        <v>22</v>
      </c>
      <c r="C104" s="28" t="s">
        <v>8</v>
      </c>
      <c r="D104" s="28" t="s">
        <v>191</v>
      </c>
      <c r="E104" s="28" t="s">
        <v>251</v>
      </c>
      <c r="F104" s="28" t="s">
        <v>23</v>
      </c>
      <c r="G104" s="29">
        <f>'прил 4'!G293</f>
        <v>500</v>
      </c>
    </row>
    <row r="105" spans="1:7" ht="12.75">
      <c r="A105" s="27"/>
      <c r="B105" s="32" t="s">
        <v>82</v>
      </c>
      <c r="C105" s="28" t="s">
        <v>8</v>
      </c>
      <c r="D105" s="28" t="s">
        <v>191</v>
      </c>
      <c r="E105" s="28" t="s">
        <v>12</v>
      </c>
      <c r="F105" s="28"/>
      <c r="G105" s="29">
        <f>G110+G108+G115+G106+G112+G120</f>
        <v>42227.90165</v>
      </c>
    </row>
    <row r="106" spans="1:7" ht="25.5">
      <c r="A106" s="27"/>
      <c r="B106" s="32" t="s">
        <v>266</v>
      </c>
      <c r="C106" s="28" t="s">
        <v>8</v>
      </c>
      <c r="D106" s="28" t="s">
        <v>191</v>
      </c>
      <c r="E106" s="26" t="s">
        <v>52</v>
      </c>
      <c r="F106" s="28"/>
      <c r="G106" s="29">
        <f>G107</f>
        <v>3642.044</v>
      </c>
    </row>
    <row r="107" spans="1:7" ht="12.75">
      <c r="A107" s="27"/>
      <c r="B107" s="41" t="s">
        <v>53</v>
      </c>
      <c r="C107" s="28" t="s">
        <v>8</v>
      </c>
      <c r="D107" s="28" t="s">
        <v>191</v>
      </c>
      <c r="E107" s="26" t="s">
        <v>52</v>
      </c>
      <c r="F107" s="28" t="s">
        <v>54</v>
      </c>
      <c r="G107" s="29">
        <f>'прил 4'!G61</f>
        <v>3642.044</v>
      </c>
    </row>
    <row r="108" spans="1:7" ht="25.5">
      <c r="A108" s="27"/>
      <c r="B108" s="32" t="s">
        <v>282</v>
      </c>
      <c r="C108" s="28" t="s">
        <v>8</v>
      </c>
      <c r="D108" s="28" t="s">
        <v>191</v>
      </c>
      <c r="E108" s="26" t="s">
        <v>281</v>
      </c>
      <c r="F108" s="28"/>
      <c r="G108" s="29">
        <f>G109</f>
        <v>6369</v>
      </c>
    </row>
    <row r="109" spans="1:7" ht="12.75">
      <c r="A109" s="27"/>
      <c r="B109" s="32" t="s">
        <v>65</v>
      </c>
      <c r="C109" s="28" t="s">
        <v>8</v>
      </c>
      <c r="D109" s="28" t="s">
        <v>191</v>
      </c>
      <c r="E109" s="26" t="s">
        <v>281</v>
      </c>
      <c r="F109" s="28" t="s">
        <v>66</v>
      </c>
      <c r="G109" s="29">
        <f>'прил 4'!G89</f>
        <v>6369</v>
      </c>
    </row>
    <row r="110" spans="1:7" ht="25.5">
      <c r="A110" s="27"/>
      <c r="B110" s="32" t="s">
        <v>46</v>
      </c>
      <c r="C110" s="36" t="s">
        <v>8</v>
      </c>
      <c r="D110" s="36" t="s">
        <v>191</v>
      </c>
      <c r="E110" s="26" t="s">
        <v>47</v>
      </c>
      <c r="F110" s="36"/>
      <c r="G110" s="29">
        <f>G111</f>
        <v>6000</v>
      </c>
    </row>
    <row r="111" spans="1:7" ht="12.75">
      <c r="A111" s="27"/>
      <c r="B111" s="32" t="s">
        <v>24</v>
      </c>
      <c r="C111" s="36" t="s">
        <v>8</v>
      </c>
      <c r="D111" s="36" t="s">
        <v>191</v>
      </c>
      <c r="E111" s="26" t="s">
        <v>47</v>
      </c>
      <c r="F111" s="36" t="s">
        <v>25</v>
      </c>
      <c r="G111" s="29">
        <f>'прил 4'!G63</f>
        <v>6000</v>
      </c>
    </row>
    <row r="112" spans="1:7" ht="25.5">
      <c r="A112" s="27"/>
      <c r="B112" s="32" t="s">
        <v>369</v>
      </c>
      <c r="C112" s="28" t="s">
        <v>8</v>
      </c>
      <c r="D112" s="28" t="s">
        <v>191</v>
      </c>
      <c r="E112" s="26" t="s">
        <v>370</v>
      </c>
      <c r="F112" s="43"/>
      <c r="G112" s="29">
        <f>G113+G114</f>
        <v>5432.15571</v>
      </c>
    </row>
    <row r="113" spans="1:7" ht="38.25">
      <c r="A113" s="27"/>
      <c r="B113" s="32" t="s">
        <v>15</v>
      </c>
      <c r="C113" s="36" t="s">
        <v>8</v>
      </c>
      <c r="D113" s="36" t="s">
        <v>191</v>
      </c>
      <c r="E113" s="26" t="s">
        <v>370</v>
      </c>
      <c r="F113" s="43" t="s">
        <v>16</v>
      </c>
      <c r="G113" s="29">
        <f>'прил 4'!G296</f>
        <v>3204.15571</v>
      </c>
    </row>
    <row r="114" spans="1:7" ht="12.75">
      <c r="A114" s="27"/>
      <c r="B114" s="32" t="s">
        <v>22</v>
      </c>
      <c r="C114" s="36" t="s">
        <v>8</v>
      </c>
      <c r="D114" s="36" t="s">
        <v>191</v>
      </c>
      <c r="E114" s="26" t="s">
        <v>370</v>
      </c>
      <c r="F114" s="43" t="s">
        <v>23</v>
      </c>
      <c r="G114" s="29">
        <f>'прил 4'!G297</f>
        <v>2228</v>
      </c>
    </row>
    <row r="115" spans="1:7" ht="47.25" customHeight="1">
      <c r="A115" s="27"/>
      <c r="B115" s="32" t="s">
        <v>169</v>
      </c>
      <c r="C115" s="36" t="s">
        <v>8</v>
      </c>
      <c r="D115" s="36" t="s">
        <v>191</v>
      </c>
      <c r="E115" s="26" t="s">
        <v>170</v>
      </c>
      <c r="F115" s="36"/>
      <c r="G115" s="29">
        <f>G116+G117+G119+G118</f>
        <v>20715.10097</v>
      </c>
    </row>
    <row r="116" spans="1:7" ht="38.25">
      <c r="A116" s="27"/>
      <c r="B116" s="32" t="s">
        <v>15</v>
      </c>
      <c r="C116" s="36" t="s">
        <v>8</v>
      </c>
      <c r="D116" s="36" t="s">
        <v>191</v>
      </c>
      <c r="E116" s="26" t="s">
        <v>170</v>
      </c>
      <c r="F116" s="36" t="s">
        <v>16</v>
      </c>
      <c r="G116" s="29">
        <f>'прил 4'!G387</f>
        <v>11470.52326</v>
      </c>
    </row>
    <row r="117" spans="1:7" ht="12.75">
      <c r="A117" s="27"/>
      <c r="B117" s="32" t="s">
        <v>22</v>
      </c>
      <c r="C117" s="36" t="s">
        <v>8</v>
      </c>
      <c r="D117" s="36" t="s">
        <v>191</v>
      </c>
      <c r="E117" s="26" t="s">
        <v>170</v>
      </c>
      <c r="F117" s="36" t="s">
        <v>23</v>
      </c>
      <c r="G117" s="29">
        <f>'прил 4'!G388</f>
        <v>8485.79271</v>
      </c>
    </row>
    <row r="118" spans="1:7" ht="12.75">
      <c r="A118" s="27"/>
      <c r="B118" s="41" t="s">
        <v>53</v>
      </c>
      <c r="C118" s="36"/>
      <c r="D118" s="36"/>
      <c r="E118" s="26"/>
      <c r="F118" s="36" t="s">
        <v>54</v>
      </c>
      <c r="G118" s="29">
        <f>'прил 4'!G390</f>
        <v>591</v>
      </c>
    </row>
    <row r="119" spans="1:7" ht="12.75">
      <c r="A119" s="27"/>
      <c r="B119" s="32" t="s">
        <v>24</v>
      </c>
      <c r="C119" s="36" t="s">
        <v>8</v>
      </c>
      <c r="D119" s="36" t="s">
        <v>191</v>
      </c>
      <c r="E119" s="26" t="s">
        <v>170</v>
      </c>
      <c r="F119" s="36" t="s">
        <v>25</v>
      </c>
      <c r="G119" s="29">
        <f>'прил 4'!G391</f>
        <v>167.785</v>
      </c>
    </row>
    <row r="120" spans="1:7" ht="25.5">
      <c r="A120" s="27"/>
      <c r="B120" s="164" t="s">
        <v>371</v>
      </c>
      <c r="C120" s="36" t="s">
        <v>8</v>
      </c>
      <c r="D120" s="36" t="s">
        <v>191</v>
      </c>
      <c r="E120" s="163" t="s">
        <v>372</v>
      </c>
      <c r="F120" s="166"/>
      <c r="G120" s="29">
        <f>G121</f>
        <v>69.60097</v>
      </c>
    </row>
    <row r="121" spans="1:7" ht="12.75">
      <c r="A121" s="27"/>
      <c r="B121" s="164" t="s">
        <v>22</v>
      </c>
      <c r="C121" s="36" t="s">
        <v>8</v>
      </c>
      <c r="D121" s="36" t="s">
        <v>191</v>
      </c>
      <c r="E121" s="163" t="s">
        <v>372</v>
      </c>
      <c r="F121" s="166" t="s">
        <v>23</v>
      </c>
      <c r="G121" s="29">
        <f>'прил 4'!G393</f>
        <v>69.60097</v>
      </c>
    </row>
    <row r="122" spans="1:7" s="4" customFormat="1" ht="12.75">
      <c r="A122" s="18">
        <v>2</v>
      </c>
      <c r="B122" s="19" t="s">
        <v>164</v>
      </c>
      <c r="C122" s="20" t="s">
        <v>165</v>
      </c>
      <c r="D122" s="20"/>
      <c r="E122" s="20"/>
      <c r="F122" s="20"/>
      <c r="G122" s="21">
        <f>G123</f>
        <v>1930</v>
      </c>
    </row>
    <row r="123" spans="1:7" ht="25.5">
      <c r="A123" s="27"/>
      <c r="B123" s="23" t="s">
        <v>273</v>
      </c>
      <c r="C123" s="28" t="s">
        <v>165</v>
      </c>
      <c r="D123" s="28" t="s">
        <v>49</v>
      </c>
      <c r="E123" s="28"/>
      <c r="F123" s="28"/>
      <c r="G123" s="29">
        <f>G124</f>
        <v>1930</v>
      </c>
    </row>
    <row r="124" spans="1:7" ht="27" customHeight="1">
      <c r="A124" s="27"/>
      <c r="B124" s="23" t="s">
        <v>229</v>
      </c>
      <c r="C124" s="28" t="s">
        <v>165</v>
      </c>
      <c r="D124" s="28" t="s">
        <v>49</v>
      </c>
      <c r="E124" s="26" t="s">
        <v>166</v>
      </c>
      <c r="F124" s="28"/>
      <c r="G124" s="29">
        <f>G125+G127</f>
        <v>1930</v>
      </c>
    </row>
    <row r="125" spans="1:7" ht="63.75">
      <c r="A125" s="27"/>
      <c r="B125" s="35" t="s">
        <v>167</v>
      </c>
      <c r="C125" s="28" t="s">
        <v>165</v>
      </c>
      <c r="D125" s="28" t="s">
        <v>49</v>
      </c>
      <c r="E125" s="26" t="s">
        <v>168</v>
      </c>
      <c r="F125" s="28"/>
      <c r="G125" s="29">
        <f>'прил 5'!G126</f>
        <v>830</v>
      </c>
    </row>
    <row r="126" spans="1:7" ht="12.75">
      <c r="A126" s="27"/>
      <c r="B126" s="23" t="s">
        <v>22</v>
      </c>
      <c r="C126" s="28" t="s">
        <v>165</v>
      </c>
      <c r="D126" s="28" t="s">
        <v>49</v>
      </c>
      <c r="E126" s="26" t="s">
        <v>168</v>
      </c>
      <c r="F126" s="28" t="s">
        <v>23</v>
      </c>
      <c r="G126" s="29">
        <f>'прил 4'!G398</f>
        <v>830</v>
      </c>
    </row>
    <row r="127" spans="1:7" ht="84" customHeight="1">
      <c r="A127" s="27"/>
      <c r="B127" s="35" t="s">
        <v>279</v>
      </c>
      <c r="C127" s="28" t="s">
        <v>165</v>
      </c>
      <c r="D127" s="28" t="s">
        <v>49</v>
      </c>
      <c r="E127" s="26" t="s">
        <v>278</v>
      </c>
      <c r="F127" s="28"/>
      <c r="G127" s="29">
        <f>G128</f>
        <v>1100</v>
      </c>
    </row>
    <row r="128" spans="1:7" ht="12.75">
      <c r="A128" s="27"/>
      <c r="B128" s="35" t="s">
        <v>22</v>
      </c>
      <c r="C128" s="28" t="s">
        <v>165</v>
      </c>
      <c r="D128" s="28" t="s">
        <v>49</v>
      </c>
      <c r="E128" s="26" t="s">
        <v>278</v>
      </c>
      <c r="F128" s="28" t="s">
        <v>23</v>
      </c>
      <c r="G128" s="29">
        <f>'прил 4'!G400</f>
        <v>1100</v>
      </c>
    </row>
    <row r="129" spans="1:7" s="4" customFormat="1" ht="12.75">
      <c r="A129" s="18">
        <v>3</v>
      </c>
      <c r="B129" s="19" t="s">
        <v>67</v>
      </c>
      <c r="C129" s="20" t="s">
        <v>68</v>
      </c>
      <c r="D129" s="20"/>
      <c r="E129" s="20"/>
      <c r="F129" s="20"/>
      <c r="G129" s="21">
        <f>G137+G130+G150</f>
        <v>46922.485</v>
      </c>
    </row>
    <row r="130" spans="1:7" ht="12.75">
      <c r="A130" s="27"/>
      <c r="B130" s="32" t="s">
        <v>231</v>
      </c>
      <c r="C130" s="28" t="s">
        <v>68</v>
      </c>
      <c r="D130" s="28" t="s">
        <v>146</v>
      </c>
      <c r="E130" s="28"/>
      <c r="F130" s="28"/>
      <c r="G130" s="29">
        <f aca="true" t="shared" si="0" ref="G130:G135">G131</f>
        <v>4234.96</v>
      </c>
    </row>
    <row r="131" spans="1:7" ht="25.5">
      <c r="A131" s="27"/>
      <c r="B131" s="32" t="s">
        <v>271</v>
      </c>
      <c r="C131" s="28" t="s">
        <v>68</v>
      </c>
      <c r="D131" s="28" t="s">
        <v>146</v>
      </c>
      <c r="E131" s="28" t="s">
        <v>109</v>
      </c>
      <c r="F131" s="28"/>
      <c r="G131" s="29">
        <f t="shared" si="0"/>
        <v>4234.96</v>
      </c>
    </row>
    <row r="132" spans="1:7" ht="25.5">
      <c r="A132" s="27"/>
      <c r="B132" s="32" t="s">
        <v>232</v>
      </c>
      <c r="C132" s="28" t="s">
        <v>68</v>
      </c>
      <c r="D132" s="28" t="s">
        <v>146</v>
      </c>
      <c r="E132" s="28" t="s">
        <v>224</v>
      </c>
      <c r="F132" s="28"/>
      <c r="G132" s="29">
        <f>G135+G133</f>
        <v>4234.96</v>
      </c>
    </row>
    <row r="133" spans="1:7" ht="38.25">
      <c r="A133" s="27"/>
      <c r="B133" s="33" t="s">
        <v>258</v>
      </c>
      <c r="C133" s="28" t="s">
        <v>68</v>
      </c>
      <c r="D133" s="28" t="s">
        <v>146</v>
      </c>
      <c r="E133" s="26" t="s">
        <v>259</v>
      </c>
      <c r="F133" s="28"/>
      <c r="G133" s="29">
        <f>G134</f>
        <v>184.96</v>
      </c>
    </row>
    <row r="134" spans="1:7" ht="12.75">
      <c r="A134" s="27"/>
      <c r="B134" s="32" t="s">
        <v>22</v>
      </c>
      <c r="C134" s="28" t="s">
        <v>68</v>
      </c>
      <c r="D134" s="28" t="s">
        <v>146</v>
      </c>
      <c r="E134" s="26" t="s">
        <v>259</v>
      </c>
      <c r="F134" s="28" t="s">
        <v>23</v>
      </c>
      <c r="G134" s="29">
        <f>'прил 4'!G95</f>
        <v>184.96</v>
      </c>
    </row>
    <row r="135" spans="1:7" ht="60.75" customHeight="1">
      <c r="A135" s="27"/>
      <c r="B135" s="33" t="s">
        <v>257</v>
      </c>
      <c r="C135" s="28" t="s">
        <v>68</v>
      </c>
      <c r="D135" s="28" t="s">
        <v>146</v>
      </c>
      <c r="E135" s="28" t="s">
        <v>312</v>
      </c>
      <c r="F135" s="28"/>
      <c r="G135" s="29">
        <f t="shared" si="0"/>
        <v>4050</v>
      </c>
    </row>
    <row r="136" spans="1:7" ht="12.75">
      <c r="A136" s="27"/>
      <c r="B136" s="32" t="s">
        <v>22</v>
      </c>
      <c r="C136" s="28" t="s">
        <v>68</v>
      </c>
      <c r="D136" s="28" t="s">
        <v>146</v>
      </c>
      <c r="E136" s="28" t="s">
        <v>312</v>
      </c>
      <c r="F136" s="28" t="s">
        <v>23</v>
      </c>
      <c r="G136" s="29">
        <f>'прил 4'!G97</f>
        <v>4050</v>
      </c>
    </row>
    <row r="137" spans="1:7" ht="12.75">
      <c r="A137" s="27"/>
      <c r="B137" s="32" t="s">
        <v>69</v>
      </c>
      <c r="C137" s="28" t="s">
        <v>68</v>
      </c>
      <c r="D137" s="28" t="s">
        <v>192</v>
      </c>
      <c r="E137" s="28"/>
      <c r="F137" s="28"/>
      <c r="G137" s="29">
        <f>G138+G144</f>
        <v>39588.765</v>
      </c>
    </row>
    <row r="138" spans="1:7" s="5" customFormat="1" ht="25.5">
      <c r="A138" s="27"/>
      <c r="B138" s="32" t="s">
        <v>204</v>
      </c>
      <c r="C138" s="28" t="s">
        <v>68</v>
      </c>
      <c r="D138" s="28" t="s">
        <v>192</v>
      </c>
      <c r="E138" s="26" t="s">
        <v>71</v>
      </c>
      <c r="F138" s="28"/>
      <c r="G138" s="29">
        <f>G139</f>
        <v>30447.485</v>
      </c>
    </row>
    <row r="139" spans="1:7" s="5" customFormat="1" ht="12.75" customHeight="1">
      <c r="A139" s="27"/>
      <c r="B139" s="34" t="s">
        <v>135</v>
      </c>
      <c r="C139" s="28" t="s">
        <v>68</v>
      </c>
      <c r="D139" s="28" t="s">
        <v>192</v>
      </c>
      <c r="E139" s="26" t="s">
        <v>72</v>
      </c>
      <c r="F139" s="28"/>
      <c r="G139" s="29">
        <f>G140+G142</f>
        <v>30447.485</v>
      </c>
    </row>
    <row r="140" spans="1:7" s="5" customFormat="1" ht="75" customHeight="1">
      <c r="A140" s="27"/>
      <c r="B140" s="33" t="s">
        <v>284</v>
      </c>
      <c r="C140" s="28" t="s">
        <v>68</v>
      </c>
      <c r="D140" s="28" t="s">
        <v>192</v>
      </c>
      <c r="E140" s="26" t="s">
        <v>283</v>
      </c>
      <c r="F140" s="28"/>
      <c r="G140" s="29">
        <f>G141</f>
        <v>23900</v>
      </c>
    </row>
    <row r="141" spans="1:7" s="5" customFormat="1" ht="12.75">
      <c r="A141" s="27"/>
      <c r="B141" s="33" t="s">
        <v>22</v>
      </c>
      <c r="C141" s="28" t="s">
        <v>68</v>
      </c>
      <c r="D141" s="28" t="s">
        <v>192</v>
      </c>
      <c r="E141" s="26" t="s">
        <v>283</v>
      </c>
      <c r="F141" s="28" t="s">
        <v>23</v>
      </c>
      <c r="G141" s="29">
        <f>'прил 4'!G102</f>
        <v>23900</v>
      </c>
    </row>
    <row r="142" spans="1:7" s="5" customFormat="1" ht="72" customHeight="1">
      <c r="A142" s="27"/>
      <c r="B142" s="34" t="s">
        <v>322</v>
      </c>
      <c r="C142" s="28" t="s">
        <v>68</v>
      </c>
      <c r="D142" s="28" t="s">
        <v>192</v>
      </c>
      <c r="E142" s="172" t="s">
        <v>313</v>
      </c>
      <c r="F142" s="28"/>
      <c r="G142" s="29">
        <f>G143</f>
        <v>6547.485</v>
      </c>
    </row>
    <row r="143" spans="1:7" s="5" customFormat="1" ht="12.75">
      <c r="A143" s="27"/>
      <c r="B143" s="32" t="s">
        <v>22</v>
      </c>
      <c r="C143" s="28" t="s">
        <v>68</v>
      </c>
      <c r="D143" s="28" t="s">
        <v>192</v>
      </c>
      <c r="E143" s="172" t="s">
        <v>313</v>
      </c>
      <c r="F143" s="28" t="s">
        <v>23</v>
      </c>
      <c r="G143" s="29">
        <f>'прил 4'!G104</f>
        <v>6547.485</v>
      </c>
    </row>
    <row r="144" spans="1:7" s="5" customFormat="1" ht="12.75">
      <c r="A144" s="27"/>
      <c r="B144" s="32" t="s">
        <v>276</v>
      </c>
      <c r="C144" s="28" t="s">
        <v>68</v>
      </c>
      <c r="D144" s="28" t="s">
        <v>192</v>
      </c>
      <c r="E144" s="26" t="s">
        <v>111</v>
      </c>
      <c r="F144" s="28"/>
      <c r="G144" s="29">
        <f>G145</f>
        <v>9141.28</v>
      </c>
    </row>
    <row r="145" spans="1:7" s="5" customFormat="1" ht="38.25">
      <c r="A145" s="27"/>
      <c r="B145" s="34" t="s">
        <v>262</v>
      </c>
      <c r="C145" s="28" t="s">
        <v>68</v>
      </c>
      <c r="D145" s="28" t="s">
        <v>192</v>
      </c>
      <c r="E145" s="26" t="s">
        <v>112</v>
      </c>
      <c r="F145" s="28"/>
      <c r="G145" s="29">
        <f>G146+G148</f>
        <v>9141.28</v>
      </c>
    </row>
    <row r="146" spans="1:7" s="5" customFormat="1" ht="51">
      <c r="A146" s="27"/>
      <c r="B146" s="34" t="s">
        <v>113</v>
      </c>
      <c r="C146" s="28" t="s">
        <v>68</v>
      </c>
      <c r="D146" s="28" t="s">
        <v>192</v>
      </c>
      <c r="E146" s="26" t="s">
        <v>285</v>
      </c>
      <c r="F146" s="28"/>
      <c r="G146" s="29">
        <f>G147</f>
        <v>6000</v>
      </c>
    </row>
    <row r="147" spans="1:7" s="5" customFormat="1" ht="12.75">
      <c r="A147" s="27"/>
      <c r="B147" s="34" t="s">
        <v>22</v>
      </c>
      <c r="C147" s="28" t="s">
        <v>68</v>
      </c>
      <c r="D147" s="28" t="s">
        <v>192</v>
      </c>
      <c r="E147" s="26" t="s">
        <v>285</v>
      </c>
      <c r="F147" s="28" t="s">
        <v>23</v>
      </c>
      <c r="G147" s="29">
        <f>'прил 4'!G108</f>
        <v>6000</v>
      </c>
    </row>
    <row r="148" spans="1:7" s="5" customFormat="1" ht="53.25" customHeight="1">
      <c r="A148" s="27"/>
      <c r="B148" s="34" t="s">
        <v>114</v>
      </c>
      <c r="C148" s="28" t="s">
        <v>68</v>
      </c>
      <c r="D148" s="28" t="s">
        <v>192</v>
      </c>
      <c r="E148" s="26" t="s">
        <v>314</v>
      </c>
      <c r="F148" s="28"/>
      <c r="G148" s="29">
        <f>G149</f>
        <v>3141.28</v>
      </c>
    </row>
    <row r="149" spans="1:7" s="5" customFormat="1" ht="12.75">
      <c r="A149" s="27"/>
      <c r="B149" s="34" t="s">
        <v>22</v>
      </c>
      <c r="C149" s="28" t="s">
        <v>68</v>
      </c>
      <c r="D149" s="28" t="s">
        <v>192</v>
      </c>
      <c r="E149" s="26" t="s">
        <v>314</v>
      </c>
      <c r="F149" s="28" t="s">
        <v>23</v>
      </c>
      <c r="G149" s="29">
        <f>'прил 4'!G110</f>
        <v>3141.28</v>
      </c>
    </row>
    <row r="150" spans="1:7" ht="12.75">
      <c r="A150" s="27"/>
      <c r="B150" s="32" t="s">
        <v>234</v>
      </c>
      <c r="C150" s="28" t="s">
        <v>68</v>
      </c>
      <c r="D150" s="28" t="s">
        <v>253</v>
      </c>
      <c r="E150" s="26"/>
      <c r="F150" s="28"/>
      <c r="G150" s="29">
        <f>G151</f>
        <v>3098.76</v>
      </c>
    </row>
    <row r="151" spans="1:7" ht="25.5">
      <c r="A151" s="27"/>
      <c r="B151" s="34" t="s">
        <v>254</v>
      </c>
      <c r="C151" s="28" t="s">
        <v>68</v>
      </c>
      <c r="D151" s="28" t="s">
        <v>253</v>
      </c>
      <c r="E151" s="26" t="s">
        <v>83</v>
      </c>
      <c r="F151" s="28"/>
      <c r="G151" s="29">
        <f>G152</f>
        <v>3098.76</v>
      </c>
    </row>
    <row r="152" spans="1:7" ht="25.5">
      <c r="A152" s="27"/>
      <c r="B152" s="34" t="s">
        <v>236</v>
      </c>
      <c r="C152" s="28" t="s">
        <v>68</v>
      </c>
      <c r="D152" s="28" t="s">
        <v>253</v>
      </c>
      <c r="E152" s="26" t="s">
        <v>84</v>
      </c>
      <c r="F152" s="28"/>
      <c r="G152" s="29">
        <f>G153+G155</f>
        <v>3098.76</v>
      </c>
    </row>
    <row r="153" spans="1:7" ht="51">
      <c r="A153" s="27"/>
      <c r="B153" s="33" t="s">
        <v>238</v>
      </c>
      <c r="C153" s="28" t="s">
        <v>68</v>
      </c>
      <c r="D153" s="28" t="s">
        <v>253</v>
      </c>
      <c r="E153" s="26" t="s">
        <v>239</v>
      </c>
      <c r="F153" s="28"/>
      <c r="G153" s="29">
        <f>G154</f>
        <v>3038</v>
      </c>
    </row>
    <row r="154" spans="1:7" ht="12.75">
      <c r="A154" s="27"/>
      <c r="B154" s="32" t="s">
        <v>22</v>
      </c>
      <c r="C154" s="28" t="s">
        <v>68</v>
      </c>
      <c r="D154" s="28" t="s">
        <v>253</v>
      </c>
      <c r="E154" s="26" t="s">
        <v>239</v>
      </c>
      <c r="F154" s="28" t="s">
        <v>23</v>
      </c>
      <c r="G154" s="29">
        <f>'прил 4'!G115</f>
        <v>3038</v>
      </c>
    </row>
    <row r="155" spans="1:7" ht="58.5" customHeight="1">
      <c r="A155" s="27"/>
      <c r="B155" s="33" t="s">
        <v>260</v>
      </c>
      <c r="C155" s="28" t="s">
        <v>68</v>
      </c>
      <c r="D155" s="28" t="s">
        <v>253</v>
      </c>
      <c r="E155" s="26" t="s">
        <v>315</v>
      </c>
      <c r="F155" s="28"/>
      <c r="G155" s="29">
        <f>G156</f>
        <v>60.76</v>
      </c>
    </row>
    <row r="156" spans="1:7" ht="12.75">
      <c r="A156" s="27"/>
      <c r="B156" s="33" t="s">
        <v>22</v>
      </c>
      <c r="C156" s="28" t="s">
        <v>68</v>
      </c>
      <c r="D156" s="28" t="s">
        <v>253</v>
      </c>
      <c r="E156" s="26" t="s">
        <v>315</v>
      </c>
      <c r="F156" s="28" t="s">
        <v>23</v>
      </c>
      <c r="G156" s="29">
        <f>'прил 4'!G117</f>
        <v>60.76</v>
      </c>
    </row>
    <row r="157" spans="1:7" s="4" customFormat="1" ht="12.75">
      <c r="A157" s="18">
        <v>4</v>
      </c>
      <c r="B157" s="19" t="s">
        <v>73</v>
      </c>
      <c r="C157" s="20" t="s">
        <v>74</v>
      </c>
      <c r="D157" s="20"/>
      <c r="E157" s="20"/>
      <c r="F157" s="20"/>
      <c r="G157" s="21">
        <f>G158+G174+G184+G217</f>
        <v>319508.43922000006</v>
      </c>
    </row>
    <row r="158" spans="1:7" ht="12.75">
      <c r="A158" s="27"/>
      <c r="B158" s="23" t="s">
        <v>75</v>
      </c>
      <c r="C158" s="28" t="s">
        <v>74</v>
      </c>
      <c r="D158" s="28" t="s">
        <v>8</v>
      </c>
      <c r="E158" s="28"/>
      <c r="F158" s="28"/>
      <c r="G158" s="29">
        <f>G163+G166+G159</f>
        <v>20880.716529999998</v>
      </c>
    </row>
    <row r="159" spans="1:7" ht="25.5">
      <c r="A159" s="27"/>
      <c r="B159" s="32" t="s">
        <v>275</v>
      </c>
      <c r="C159" s="28" t="s">
        <v>74</v>
      </c>
      <c r="D159" s="28" t="s">
        <v>8</v>
      </c>
      <c r="E159" s="26" t="s">
        <v>119</v>
      </c>
      <c r="F159" s="43"/>
      <c r="G159" s="29">
        <f>G160</f>
        <v>5820.70652</v>
      </c>
    </row>
    <row r="160" spans="1:7" ht="51">
      <c r="A160" s="27"/>
      <c r="B160" s="42" t="s">
        <v>197</v>
      </c>
      <c r="C160" s="28" t="s">
        <v>74</v>
      </c>
      <c r="D160" s="28" t="s">
        <v>8</v>
      </c>
      <c r="E160" s="26" t="s">
        <v>130</v>
      </c>
      <c r="F160" s="43"/>
      <c r="G160" s="29">
        <f>G161+G162</f>
        <v>5820.70652</v>
      </c>
    </row>
    <row r="161" spans="1:7" ht="12.75">
      <c r="A161" s="27"/>
      <c r="B161" s="32" t="s">
        <v>22</v>
      </c>
      <c r="C161" s="28" t="s">
        <v>74</v>
      </c>
      <c r="D161" s="28" t="s">
        <v>8</v>
      </c>
      <c r="E161" s="26" t="s">
        <v>130</v>
      </c>
      <c r="F161" s="43" t="s">
        <v>23</v>
      </c>
      <c r="G161" s="29">
        <f>'прил 4'!G249</f>
        <v>5809.705919999999</v>
      </c>
    </row>
    <row r="162" spans="1:7" ht="12.75">
      <c r="A162" s="27"/>
      <c r="B162" s="32" t="s">
        <v>24</v>
      </c>
      <c r="C162" s="28" t="s">
        <v>74</v>
      </c>
      <c r="D162" s="28" t="s">
        <v>8</v>
      </c>
      <c r="E162" s="26" t="s">
        <v>130</v>
      </c>
      <c r="F162" s="43" t="s">
        <v>25</v>
      </c>
      <c r="G162" s="29">
        <f>'прил 4'!G250</f>
        <v>11.0006</v>
      </c>
    </row>
    <row r="163" spans="1:7" ht="25.5">
      <c r="A163" s="27"/>
      <c r="B163" s="32" t="s">
        <v>244</v>
      </c>
      <c r="C163" s="28" t="s">
        <v>74</v>
      </c>
      <c r="D163" s="28" t="s">
        <v>8</v>
      </c>
      <c r="E163" s="26" t="s">
        <v>77</v>
      </c>
      <c r="F163" s="28"/>
      <c r="G163" s="29">
        <f>G164</f>
        <v>1000</v>
      </c>
    </row>
    <row r="164" spans="1:7" ht="55.5" customHeight="1">
      <c r="A164" s="27"/>
      <c r="B164" s="33" t="s">
        <v>78</v>
      </c>
      <c r="C164" s="28" t="s">
        <v>74</v>
      </c>
      <c r="D164" s="28" t="s">
        <v>8</v>
      </c>
      <c r="E164" s="26" t="s">
        <v>79</v>
      </c>
      <c r="F164" s="28"/>
      <c r="G164" s="29">
        <f>G165</f>
        <v>1000</v>
      </c>
    </row>
    <row r="165" spans="1:7" ht="12.75">
      <c r="A165" s="27"/>
      <c r="B165" s="32" t="s">
        <v>22</v>
      </c>
      <c r="C165" s="28" t="s">
        <v>74</v>
      </c>
      <c r="D165" s="28" t="s">
        <v>8</v>
      </c>
      <c r="E165" s="26" t="s">
        <v>79</v>
      </c>
      <c r="F165" s="28" t="s">
        <v>23</v>
      </c>
      <c r="G165" s="29">
        <f>'прил 4'!G122</f>
        <v>1000</v>
      </c>
    </row>
    <row r="166" spans="1:7" ht="25.5">
      <c r="A166" s="27"/>
      <c r="B166" s="33" t="s">
        <v>198</v>
      </c>
      <c r="C166" s="28" t="s">
        <v>74</v>
      </c>
      <c r="D166" s="28" t="s">
        <v>8</v>
      </c>
      <c r="E166" s="26" t="s">
        <v>126</v>
      </c>
      <c r="F166" s="28"/>
      <c r="G166" s="29">
        <f>G167</f>
        <v>14060.01001</v>
      </c>
    </row>
    <row r="167" spans="1:7" ht="25.5">
      <c r="A167" s="27"/>
      <c r="B167" s="33" t="s">
        <v>199</v>
      </c>
      <c r="C167" s="28" t="s">
        <v>74</v>
      </c>
      <c r="D167" s="28" t="s">
        <v>8</v>
      </c>
      <c r="E167" s="26" t="s">
        <v>200</v>
      </c>
      <c r="F167" s="28"/>
      <c r="G167" s="29">
        <f>G168+G170+G172</f>
        <v>14060.01001</v>
      </c>
    </row>
    <row r="168" spans="1:7" ht="44.25" customHeight="1">
      <c r="A168" s="27"/>
      <c r="B168" s="33" t="s">
        <v>301</v>
      </c>
      <c r="C168" s="26" t="s">
        <v>74</v>
      </c>
      <c r="D168" s="26" t="s">
        <v>8</v>
      </c>
      <c r="E168" s="26" t="s">
        <v>300</v>
      </c>
      <c r="F168" s="28"/>
      <c r="G168" s="29">
        <f>'прил 4'!G126</f>
        <v>4050</v>
      </c>
    </row>
    <row r="169" spans="1:7" ht="12.75">
      <c r="A169" s="27"/>
      <c r="B169" s="34" t="s">
        <v>22</v>
      </c>
      <c r="C169" s="26" t="s">
        <v>74</v>
      </c>
      <c r="D169" s="26" t="s">
        <v>8</v>
      </c>
      <c r="E169" s="26" t="s">
        <v>300</v>
      </c>
      <c r="F169" s="28" t="s">
        <v>23</v>
      </c>
      <c r="G169" s="29">
        <f>'прил 4'!G126</f>
        <v>4050</v>
      </c>
    </row>
    <row r="170" spans="1:7" ht="51">
      <c r="A170" s="27"/>
      <c r="B170" s="42" t="s">
        <v>374</v>
      </c>
      <c r="C170" s="26" t="s">
        <v>74</v>
      </c>
      <c r="D170" s="26" t="s">
        <v>8</v>
      </c>
      <c r="E170" s="26" t="s">
        <v>375</v>
      </c>
      <c r="F170" s="43"/>
      <c r="G170" s="29">
        <f>G171</f>
        <v>10000</v>
      </c>
    </row>
    <row r="171" spans="1:7" ht="12.75">
      <c r="A171" s="27"/>
      <c r="B171" s="32" t="s">
        <v>376</v>
      </c>
      <c r="C171" s="26" t="s">
        <v>74</v>
      </c>
      <c r="D171" s="26" t="s">
        <v>8</v>
      </c>
      <c r="E171" s="26" t="s">
        <v>375</v>
      </c>
      <c r="F171" s="43" t="s">
        <v>377</v>
      </c>
      <c r="G171" s="29">
        <f>'прил 4'!G254</f>
        <v>10000</v>
      </c>
    </row>
    <row r="172" spans="1:7" ht="51">
      <c r="A172" s="27"/>
      <c r="B172" s="42" t="s">
        <v>381</v>
      </c>
      <c r="C172" s="26" t="s">
        <v>74</v>
      </c>
      <c r="D172" s="26" t="s">
        <v>8</v>
      </c>
      <c r="E172" s="26" t="s">
        <v>382</v>
      </c>
      <c r="F172" s="43"/>
      <c r="G172" s="29">
        <f>G173</f>
        <v>10.01001</v>
      </c>
    </row>
    <row r="173" spans="1:7" ht="12.75">
      <c r="A173" s="27"/>
      <c r="B173" s="32" t="s">
        <v>376</v>
      </c>
      <c r="C173" s="26" t="s">
        <v>74</v>
      </c>
      <c r="D173" s="26" t="s">
        <v>8</v>
      </c>
      <c r="E173" s="26" t="s">
        <v>382</v>
      </c>
      <c r="F173" s="43" t="s">
        <v>377</v>
      </c>
      <c r="G173" s="29">
        <f>'прил 4'!G256</f>
        <v>10.01001</v>
      </c>
    </row>
    <row r="174" spans="1:7" ht="12.75">
      <c r="A174" s="27"/>
      <c r="B174" s="32" t="s">
        <v>80</v>
      </c>
      <c r="C174" s="28" t="s">
        <v>74</v>
      </c>
      <c r="D174" s="28" t="s">
        <v>187</v>
      </c>
      <c r="E174" s="28"/>
      <c r="F174" s="28"/>
      <c r="G174" s="29">
        <f>G175+G179</f>
        <v>12576.204</v>
      </c>
    </row>
    <row r="175" spans="1:7" ht="38.25">
      <c r="A175" s="27"/>
      <c r="B175" s="32" t="s">
        <v>237</v>
      </c>
      <c r="C175" s="28" t="s">
        <v>74</v>
      </c>
      <c r="D175" s="28" t="s">
        <v>187</v>
      </c>
      <c r="E175" s="26" t="s">
        <v>83</v>
      </c>
      <c r="F175" s="28"/>
      <c r="G175" s="29">
        <f>G176</f>
        <v>500</v>
      </c>
    </row>
    <row r="176" spans="1:7" ht="25.5">
      <c r="A176" s="27"/>
      <c r="B176" s="34" t="s">
        <v>236</v>
      </c>
      <c r="C176" s="28" t="s">
        <v>74</v>
      </c>
      <c r="D176" s="28" t="s">
        <v>187</v>
      </c>
      <c r="E176" s="26" t="s">
        <v>84</v>
      </c>
      <c r="F176" s="28"/>
      <c r="G176" s="29">
        <f>G177</f>
        <v>500</v>
      </c>
    </row>
    <row r="177" spans="1:7" ht="51">
      <c r="A177" s="27"/>
      <c r="B177" s="33" t="s">
        <v>85</v>
      </c>
      <c r="C177" s="26" t="s">
        <v>74</v>
      </c>
      <c r="D177" s="26" t="s">
        <v>187</v>
      </c>
      <c r="E177" s="26" t="s">
        <v>86</v>
      </c>
      <c r="F177" s="28"/>
      <c r="G177" s="29">
        <f>G178</f>
        <v>500</v>
      </c>
    </row>
    <row r="178" spans="1:7" ht="12.75">
      <c r="A178" s="27"/>
      <c r="B178" s="34" t="s">
        <v>22</v>
      </c>
      <c r="C178" s="26" t="s">
        <v>74</v>
      </c>
      <c r="D178" s="26" t="s">
        <v>187</v>
      </c>
      <c r="E178" s="26" t="s">
        <v>86</v>
      </c>
      <c r="F178" s="28" t="s">
        <v>23</v>
      </c>
      <c r="G178" s="29">
        <f>'прил 4'!G131</f>
        <v>500</v>
      </c>
    </row>
    <row r="179" spans="1:7" ht="12.75">
      <c r="A179" s="27"/>
      <c r="B179" s="32" t="s">
        <v>82</v>
      </c>
      <c r="C179" s="28" t="s">
        <v>74</v>
      </c>
      <c r="D179" s="28" t="s">
        <v>187</v>
      </c>
      <c r="E179" s="26" t="s">
        <v>12</v>
      </c>
      <c r="F179" s="28"/>
      <c r="G179" s="29">
        <f>G180+G182</f>
        <v>12076.204</v>
      </c>
    </row>
    <row r="180" spans="1:9" ht="25.5">
      <c r="A180" s="27"/>
      <c r="B180" s="32" t="s">
        <v>115</v>
      </c>
      <c r="C180" s="28" t="s">
        <v>74</v>
      </c>
      <c r="D180" s="28" t="s">
        <v>187</v>
      </c>
      <c r="E180" s="26" t="s">
        <v>116</v>
      </c>
      <c r="F180" s="28"/>
      <c r="G180" s="29">
        <f>G181</f>
        <v>11076.204</v>
      </c>
      <c r="H180" s="5"/>
      <c r="I180" s="5"/>
    </row>
    <row r="181" spans="1:9" ht="12.75">
      <c r="A181" s="27"/>
      <c r="B181" s="32" t="s">
        <v>24</v>
      </c>
      <c r="C181" s="28" t="s">
        <v>74</v>
      </c>
      <c r="D181" s="28" t="s">
        <v>187</v>
      </c>
      <c r="E181" s="26" t="s">
        <v>116</v>
      </c>
      <c r="F181" s="28" t="s">
        <v>25</v>
      </c>
      <c r="G181" s="29">
        <f>'прил 4'!G134</f>
        <v>11076.204</v>
      </c>
      <c r="H181" s="5"/>
      <c r="I181" s="5"/>
    </row>
    <row r="182" spans="1:9" ht="30.75" customHeight="1">
      <c r="A182" s="27"/>
      <c r="B182" s="41" t="s">
        <v>245</v>
      </c>
      <c r="C182" s="28" t="s">
        <v>74</v>
      </c>
      <c r="D182" s="28" t="s">
        <v>187</v>
      </c>
      <c r="E182" s="26" t="s">
        <v>246</v>
      </c>
      <c r="F182" s="28"/>
      <c r="G182" s="29">
        <f>G183</f>
        <v>1000</v>
      </c>
      <c r="H182" s="5"/>
      <c r="I182" s="5"/>
    </row>
    <row r="183" spans="1:9" ht="12.75">
      <c r="A183" s="27"/>
      <c r="B183" s="32" t="s">
        <v>24</v>
      </c>
      <c r="C183" s="28" t="s">
        <v>74</v>
      </c>
      <c r="D183" s="28" t="s">
        <v>187</v>
      </c>
      <c r="E183" s="26" t="s">
        <v>246</v>
      </c>
      <c r="F183" s="28" t="s">
        <v>25</v>
      </c>
      <c r="G183" s="29">
        <f>'прил 4'!G136</f>
        <v>1000</v>
      </c>
      <c r="H183" s="5"/>
      <c r="I183" s="5"/>
    </row>
    <row r="184" spans="1:9" ht="12.75">
      <c r="A184" s="27"/>
      <c r="B184" s="32" t="s">
        <v>87</v>
      </c>
      <c r="C184" s="28" t="s">
        <v>74</v>
      </c>
      <c r="D184" s="28" t="s">
        <v>165</v>
      </c>
      <c r="E184" s="28"/>
      <c r="F184" s="28"/>
      <c r="G184" s="29">
        <f>G185+G201+G206</f>
        <v>242939.79983000003</v>
      </c>
      <c r="H184" s="5"/>
      <c r="I184" s="5"/>
    </row>
    <row r="185" spans="1:9" ht="25.5">
      <c r="A185" s="27"/>
      <c r="B185" s="32" t="s">
        <v>204</v>
      </c>
      <c r="C185" s="28" t="s">
        <v>74</v>
      </c>
      <c r="D185" s="36" t="s">
        <v>165</v>
      </c>
      <c r="E185" s="26" t="s">
        <v>71</v>
      </c>
      <c r="F185" s="28"/>
      <c r="G185" s="29">
        <f>G186+G197</f>
        <v>143946.23729000002</v>
      </c>
      <c r="H185" s="5"/>
      <c r="I185" s="5"/>
    </row>
    <row r="186" spans="1:7" ht="12.75">
      <c r="A186" s="27"/>
      <c r="B186" s="32" t="s">
        <v>89</v>
      </c>
      <c r="C186" s="28" t="s">
        <v>74</v>
      </c>
      <c r="D186" s="36" t="s">
        <v>165</v>
      </c>
      <c r="E186" s="26" t="s">
        <v>90</v>
      </c>
      <c r="F186" s="28"/>
      <c r="G186" s="29">
        <f>G194+G192+G189+G187</f>
        <v>137881.75196000002</v>
      </c>
    </row>
    <row r="187" spans="1:7" ht="69" customHeight="1">
      <c r="A187" s="27"/>
      <c r="B187" s="33" t="s">
        <v>361</v>
      </c>
      <c r="C187" s="28" t="s">
        <v>74</v>
      </c>
      <c r="D187" s="36" t="s">
        <v>165</v>
      </c>
      <c r="E187" s="26" t="s">
        <v>358</v>
      </c>
      <c r="F187" s="43"/>
      <c r="G187" s="29">
        <f>G188</f>
        <v>43243.259000000005</v>
      </c>
    </row>
    <row r="188" spans="1:7" ht="12.75">
      <c r="A188" s="27"/>
      <c r="B188" s="32" t="s">
        <v>22</v>
      </c>
      <c r="C188" s="28" t="s">
        <v>74</v>
      </c>
      <c r="D188" s="36" t="s">
        <v>165</v>
      </c>
      <c r="E188" s="26" t="s">
        <v>358</v>
      </c>
      <c r="F188" s="43" t="s">
        <v>23</v>
      </c>
      <c r="G188" s="29">
        <f>'прил 4'!G140+'прил 4'!G302</f>
        <v>43243.259000000005</v>
      </c>
    </row>
    <row r="189" spans="1:7" ht="63" customHeight="1">
      <c r="A189" s="27"/>
      <c r="B189" s="33" t="s">
        <v>360</v>
      </c>
      <c r="C189" s="28" t="s">
        <v>74</v>
      </c>
      <c r="D189" s="36" t="s">
        <v>165</v>
      </c>
      <c r="E189" s="26" t="s">
        <v>359</v>
      </c>
      <c r="F189" s="43"/>
      <c r="G189" s="29">
        <f>G190+G191</f>
        <v>14000</v>
      </c>
    </row>
    <row r="190" spans="1:7" ht="24" customHeight="1">
      <c r="A190" s="27"/>
      <c r="B190" s="32" t="s">
        <v>22</v>
      </c>
      <c r="C190" s="28" t="s">
        <v>74</v>
      </c>
      <c r="D190" s="36" t="s">
        <v>165</v>
      </c>
      <c r="E190" s="26" t="s">
        <v>359</v>
      </c>
      <c r="F190" s="43" t="s">
        <v>23</v>
      </c>
      <c r="G190" s="29">
        <f>'прил 4'!G143</f>
        <v>9000</v>
      </c>
    </row>
    <row r="191" spans="1:7" ht="24" customHeight="1">
      <c r="A191" s="27"/>
      <c r="B191" s="32" t="s">
        <v>65</v>
      </c>
      <c r="C191" s="28" t="s">
        <v>74</v>
      </c>
      <c r="D191" s="36" t="s">
        <v>165</v>
      </c>
      <c r="E191" s="26" t="s">
        <v>359</v>
      </c>
      <c r="F191" s="43" t="s">
        <v>66</v>
      </c>
      <c r="G191" s="29">
        <f>'прил 4'!G316</f>
        <v>5000</v>
      </c>
    </row>
    <row r="192" spans="1:7" ht="45.75" customHeight="1">
      <c r="A192" s="27"/>
      <c r="B192" s="33" t="s">
        <v>345</v>
      </c>
      <c r="C192" s="28" t="s">
        <v>74</v>
      </c>
      <c r="D192" s="36" t="s">
        <v>165</v>
      </c>
      <c r="E192" s="26" t="s">
        <v>344</v>
      </c>
      <c r="F192" s="43"/>
      <c r="G192" s="29">
        <f>G193</f>
        <v>70000</v>
      </c>
    </row>
    <row r="193" spans="1:7" ht="24" customHeight="1">
      <c r="A193" s="27"/>
      <c r="B193" s="32" t="s">
        <v>22</v>
      </c>
      <c r="C193" s="28" t="s">
        <v>74</v>
      </c>
      <c r="D193" s="36" t="s">
        <v>165</v>
      </c>
      <c r="E193" s="26" t="s">
        <v>344</v>
      </c>
      <c r="F193" s="28" t="s">
        <v>23</v>
      </c>
      <c r="G193" s="29">
        <f>'прил 4'!G145</f>
        <v>70000</v>
      </c>
    </row>
    <row r="194" spans="1:7" ht="25.5">
      <c r="A194" s="27"/>
      <c r="B194" s="33" t="s">
        <v>341</v>
      </c>
      <c r="C194" s="28" t="s">
        <v>74</v>
      </c>
      <c r="D194" s="36" t="s">
        <v>165</v>
      </c>
      <c r="E194" s="26" t="s">
        <v>309</v>
      </c>
      <c r="F194" s="28"/>
      <c r="G194" s="29">
        <f>G196+G195</f>
        <v>10638.49296</v>
      </c>
    </row>
    <row r="195" spans="1:7" ht="12.75">
      <c r="A195" s="27"/>
      <c r="B195" s="32" t="s">
        <v>22</v>
      </c>
      <c r="C195" s="28" t="s">
        <v>74</v>
      </c>
      <c r="D195" s="28" t="s">
        <v>165</v>
      </c>
      <c r="E195" s="26" t="s">
        <v>309</v>
      </c>
      <c r="F195" s="28" t="s">
        <v>23</v>
      </c>
      <c r="G195" s="29">
        <f>'прил 4'!G148</f>
        <v>6869.3376</v>
      </c>
    </row>
    <row r="196" spans="1:7" ht="12.75">
      <c r="A196" s="27"/>
      <c r="B196" s="32" t="s">
        <v>24</v>
      </c>
      <c r="C196" s="28" t="s">
        <v>74</v>
      </c>
      <c r="D196" s="28" t="s">
        <v>165</v>
      </c>
      <c r="E196" s="26" t="s">
        <v>309</v>
      </c>
      <c r="F196" s="28" t="s">
        <v>25</v>
      </c>
      <c r="G196" s="29">
        <f>'прил 4'!G152</f>
        <v>3769.15536</v>
      </c>
    </row>
    <row r="197" spans="1:7" ht="12.75">
      <c r="A197" s="27"/>
      <c r="B197" s="33" t="s">
        <v>135</v>
      </c>
      <c r="C197" s="28" t="s">
        <v>74</v>
      </c>
      <c r="D197" s="28" t="s">
        <v>165</v>
      </c>
      <c r="E197" s="26" t="s">
        <v>72</v>
      </c>
      <c r="F197" s="28"/>
      <c r="G197" s="29">
        <f>G198</f>
        <v>6064.4853299999995</v>
      </c>
    </row>
    <row r="198" spans="1:7" ht="63.75">
      <c r="A198" s="27"/>
      <c r="B198" s="34" t="s">
        <v>269</v>
      </c>
      <c r="C198" s="28" t="s">
        <v>74</v>
      </c>
      <c r="D198" s="28" t="s">
        <v>165</v>
      </c>
      <c r="E198" s="26" t="s">
        <v>270</v>
      </c>
      <c r="F198" s="28"/>
      <c r="G198" s="29">
        <f>G199+G200</f>
        <v>6064.4853299999995</v>
      </c>
    </row>
    <row r="199" spans="1:7" ht="12.75">
      <c r="A199" s="27"/>
      <c r="B199" s="32" t="s">
        <v>22</v>
      </c>
      <c r="C199" s="28" t="s">
        <v>74</v>
      </c>
      <c r="D199" s="28" t="s">
        <v>165</v>
      </c>
      <c r="E199" s="26" t="s">
        <v>270</v>
      </c>
      <c r="F199" s="28" t="s">
        <v>23</v>
      </c>
      <c r="G199" s="29">
        <f>'прил 4'!G158</f>
        <v>2839.7</v>
      </c>
    </row>
    <row r="200" spans="1:7" ht="12.75">
      <c r="A200" s="27"/>
      <c r="B200" s="32" t="s">
        <v>65</v>
      </c>
      <c r="C200" s="28" t="s">
        <v>74</v>
      </c>
      <c r="D200" s="28" t="s">
        <v>165</v>
      </c>
      <c r="E200" s="26" t="s">
        <v>270</v>
      </c>
      <c r="F200" s="28" t="s">
        <v>66</v>
      </c>
      <c r="G200" s="29">
        <f>'прил 4'!G161</f>
        <v>3224.78533</v>
      </c>
    </row>
    <row r="201" spans="1:7" ht="25.5">
      <c r="A201" s="27"/>
      <c r="B201" s="34" t="s">
        <v>255</v>
      </c>
      <c r="C201" s="28" t="s">
        <v>74</v>
      </c>
      <c r="D201" s="28" t="s">
        <v>165</v>
      </c>
      <c r="E201" s="26" t="s">
        <v>235</v>
      </c>
      <c r="F201" s="28"/>
      <c r="G201" s="29">
        <f>G202+G204</f>
        <v>4313.91855</v>
      </c>
    </row>
    <row r="202" spans="1:7" ht="38.25">
      <c r="A202" s="27"/>
      <c r="B202" s="34" t="s">
        <v>355</v>
      </c>
      <c r="C202" s="28" t="s">
        <v>74</v>
      </c>
      <c r="D202" s="28" t="s">
        <v>165</v>
      </c>
      <c r="E202" s="26" t="s">
        <v>286</v>
      </c>
      <c r="F202" s="28"/>
      <c r="G202" s="29">
        <f>G203</f>
        <v>2790.43505</v>
      </c>
    </row>
    <row r="203" spans="1:7" ht="12.75">
      <c r="A203" s="27"/>
      <c r="B203" s="34" t="s">
        <v>22</v>
      </c>
      <c r="C203" s="28" t="s">
        <v>74</v>
      </c>
      <c r="D203" s="28" t="s">
        <v>165</v>
      </c>
      <c r="E203" s="26" t="s">
        <v>286</v>
      </c>
      <c r="F203" s="28" t="s">
        <v>23</v>
      </c>
      <c r="G203" s="29">
        <f>'прил 4'!G165</f>
        <v>2790.43505</v>
      </c>
    </row>
    <row r="204" spans="1:7" ht="57.75" customHeight="1">
      <c r="A204" s="27"/>
      <c r="B204" s="34" t="s">
        <v>356</v>
      </c>
      <c r="C204" s="28" t="s">
        <v>74</v>
      </c>
      <c r="D204" s="28" t="s">
        <v>165</v>
      </c>
      <c r="E204" s="26" t="s">
        <v>316</v>
      </c>
      <c r="F204" s="28"/>
      <c r="G204" s="29">
        <f>G205</f>
        <v>1523.4835</v>
      </c>
    </row>
    <row r="205" spans="1:7" ht="12.75">
      <c r="A205" s="27"/>
      <c r="B205" s="34" t="s">
        <v>22</v>
      </c>
      <c r="C205" s="28" t="s">
        <v>74</v>
      </c>
      <c r="D205" s="28" t="s">
        <v>165</v>
      </c>
      <c r="E205" s="26" t="s">
        <v>316</v>
      </c>
      <c r="F205" s="28" t="s">
        <v>23</v>
      </c>
      <c r="G205" s="29">
        <f>'прил 4'!G167</f>
        <v>1523.4835</v>
      </c>
    </row>
    <row r="206" spans="1:7" ht="12.75">
      <c r="A206" s="27"/>
      <c r="B206" s="32" t="s">
        <v>11</v>
      </c>
      <c r="C206" s="26" t="s">
        <v>74</v>
      </c>
      <c r="D206" s="26" t="s">
        <v>165</v>
      </c>
      <c r="E206" s="26" t="s">
        <v>12</v>
      </c>
      <c r="F206" s="28"/>
      <c r="G206" s="29">
        <f>G207+G209+G211+G213+G215</f>
        <v>94679.64399000001</v>
      </c>
    </row>
    <row r="207" spans="1:7" ht="12.75">
      <c r="A207" s="27"/>
      <c r="B207" s="32" t="s">
        <v>256</v>
      </c>
      <c r="C207" s="26" t="s">
        <v>74</v>
      </c>
      <c r="D207" s="26" t="s">
        <v>165</v>
      </c>
      <c r="E207" s="26" t="s">
        <v>93</v>
      </c>
      <c r="F207" s="28"/>
      <c r="G207" s="29">
        <f>G208</f>
        <v>15265.291560000001</v>
      </c>
    </row>
    <row r="208" spans="1:7" ht="12.75">
      <c r="A208" s="27"/>
      <c r="B208" s="32" t="s">
        <v>22</v>
      </c>
      <c r="C208" s="26" t="s">
        <v>74</v>
      </c>
      <c r="D208" s="26" t="s">
        <v>165</v>
      </c>
      <c r="E208" s="26" t="s">
        <v>93</v>
      </c>
      <c r="F208" s="28" t="s">
        <v>23</v>
      </c>
      <c r="G208" s="29">
        <f>'прил 4'!G170</f>
        <v>15265.291560000001</v>
      </c>
    </row>
    <row r="209" spans="1:7" ht="12.75">
      <c r="A209" s="27"/>
      <c r="B209" s="32" t="s">
        <v>94</v>
      </c>
      <c r="C209" s="26" t="s">
        <v>74</v>
      </c>
      <c r="D209" s="26" t="s">
        <v>165</v>
      </c>
      <c r="E209" s="26" t="s">
        <v>95</v>
      </c>
      <c r="F209" s="28"/>
      <c r="G209" s="29">
        <f>G210</f>
        <v>3154.39091</v>
      </c>
    </row>
    <row r="210" spans="1:7" ht="12.75">
      <c r="A210" s="27"/>
      <c r="B210" s="32" t="s">
        <v>22</v>
      </c>
      <c r="C210" s="26" t="s">
        <v>74</v>
      </c>
      <c r="D210" s="26" t="s">
        <v>165</v>
      </c>
      <c r="E210" s="26" t="s">
        <v>95</v>
      </c>
      <c r="F210" s="28" t="s">
        <v>23</v>
      </c>
      <c r="G210" s="29">
        <f>'прил 4'!G174</f>
        <v>3154.39091</v>
      </c>
    </row>
    <row r="211" spans="1:7" ht="12.75">
      <c r="A211" s="27"/>
      <c r="B211" s="32" t="s">
        <v>96</v>
      </c>
      <c r="C211" s="26" t="s">
        <v>74</v>
      </c>
      <c r="D211" s="26" t="s">
        <v>165</v>
      </c>
      <c r="E211" s="26" t="s">
        <v>97</v>
      </c>
      <c r="F211" s="28"/>
      <c r="G211" s="29">
        <f>G212</f>
        <v>776.9580000000001</v>
      </c>
    </row>
    <row r="212" spans="1:7" ht="12.75">
      <c r="A212" s="27"/>
      <c r="B212" s="32" t="s">
        <v>22</v>
      </c>
      <c r="C212" s="26" t="s">
        <v>74</v>
      </c>
      <c r="D212" s="26" t="s">
        <v>165</v>
      </c>
      <c r="E212" s="26" t="s">
        <v>97</v>
      </c>
      <c r="F212" s="28" t="s">
        <v>23</v>
      </c>
      <c r="G212" s="29">
        <f>'прил 4'!G176</f>
        <v>776.9580000000001</v>
      </c>
    </row>
    <row r="213" spans="1:7" ht="12.75">
      <c r="A213" s="27"/>
      <c r="B213" s="32" t="s">
        <v>98</v>
      </c>
      <c r="C213" s="26" t="s">
        <v>74</v>
      </c>
      <c r="D213" s="26" t="s">
        <v>165</v>
      </c>
      <c r="E213" s="26" t="s">
        <v>99</v>
      </c>
      <c r="F213" s="28"/>
      <c r="G213" s="29">
        <f>G214</f>
        <v>225.8034</v>
      </c>
    </row>
    <row r="214" spans="1:7" ht="12.75">
      <c r="A214" s="27"/>
      <c r="B214" s="32" t="s">
        <v>22</v>
      </c>
      <c r="C214" s="26" t="s">
        <v>74</v>
      </c>
      <c r="D214" s="26" t="s">
        <v>165</v>
      </c>
      <c r="E214" s="26" t="s">
        <v>99</v>
      </c>
      <c r="F214" s="28" t="s">
        <v>23</v>
      </c>
      <c r="G214" s="29">
        <f>'прил 4'!G178</f>
        <v>225.8034</v>
      </c>
    </row>
    <row r="215" spans="1:7" ht="25.5">
      <c r="A215" s="27"/>
      <c r="B215" s="32" t="s">
        <v>91</v>
      </c>
      <c r="C215" s="26" t="s">
        <v>74</v>
      </c>
      <c r="D215" s="26" t="s">
        <v>165</v>
      </c>
      <c r="E215" s="26" t="s">
        <v>92</v>
      </c>
      <c r="F215" s="28"/>
      <c r="G215" s="29">
        <f>G216</f>
        <v>75257.20012000001</v>
      </c>
    </row>
    <row r="216" spans="1:7" ht="12.75">
      <c r="A216" s="27"/>
      <c r="B216" s="32" t="s">
        <v>65</v>
      </c>
      <c r="C216" s="26" t="s">
        <v>74</v>
      </c>
      <c r="D216" s="26" t="s">
        <v>165</v>
      </c>
      <c r="E216" s="26" t="s">
        <v>92</v>
      </c>
      <c r="F216" s="28" t="s">
        <v>66</v>
      </c>
      <c r="G216" s="29">
        <f>'прил 4'!G180</f>
        <v>75257.20012000001</v>
      </c>
    </row>
    <row r="217" spans="1:7" ht="12.75">
      <c r="A217" s="27"/>
      <c r="B217" s="32" t="s">
        <v>100</v>
      </c>
      <c r="C217" s="26" t="s">
        <v>74</v>
      </c>
      <c r="D217" s="26" t="s">
        <v>74</v>
      </c>
      <c r="E217" s="26"/>
      <c r="F217" s="28"/>
      <c r="G217" s="29">
        <f>G218+G226</f>
        <v>43111.71886</v>
      </c>
    </row>
    <row r="218" spans="1:7" ht="38.25">
      <c r="A218" s="27"/>
      <c r="B218" s="32" t="s">
        <v>240</v>
      </c>
      <c r="C218" s="26" t="s">
        <v>74</v>
      </c>
      <c r="D218" s="26" t="s">
        <v>74</v>
      </c>
      <c r="E218" s="26" t="s">
        <v>83</v>
      </c>
      <c r="F218" s="28"/>
      <c r="G218" s="29">
        <f>G219</f>
        <v>13903.244</v>
      </c>
    </row>
    <row r="219" spans="1:7" ht="25.5">
      <c r="A219" s="27"/>
      <c r="B219" s="32" t="s">
        <v>236</v>
      </c>
      <c r="C219" s="26" t="s">
        <v>74</v>
      </c>
      <c r="D219" s="26" t="s">
        <v>74</v>
      </c>
      <c r="E219" s="26" t="s">
        <v>84</v>
      </c>
      <c r="F219" s="28"/>
      <c r="G219" s="29">
        <f>G220+G222+G224</f>
        <v>13903.244</v>
      </c>
    </row>
    <row r="220" spans="1:7" ht="38.25">
      <c r="A220" s="27"/>
      <c r="B220" s="34" t="s">
        <v>242</v>
      </c>
      <c r="C220" s="26" t="s">
        <v>74</v>
      </c>
      <c r="D220" s="26" t="s">
        <v>74</v>
      </c>
      <c r="E220" s="26" t="s">
        <v>241</v>
      </c>
      <c r="F220" s="28"/>
      <c r="G220" s="29">
        <f>G221</f>
        <v>12971</v>
      </c>
    </row>
    <row r="221" spans="1:7" ht="12.75">
      <c r="A221" s="27"/>
      <c r="B221" s="32" t="s">
        <v>22</v>
      </c>
      <c r="C221" s="26" t="s">
        <v>74</v>
      </c>
      <c r="D221" s="26" t="s">
        <v>74</v>
      </c>
      <c r="E221" s="26" t="s">
        <v>241</v>
      </c>
      <c r="F221" s="28" t="s">
        <v>23</v>
      </c>
      <c r="G221" s="29">
        <f>'прил 4'!G185</f>
        <v>12971</v>
      </c>
    </row>
    <row r="222" spans="1:7" ht="38.25">
      <c r="A222" s="27"/>
      <c r="B222" s="34" t="s">
        <v>102</v>
      </c>
      <c r="C222" s="26" t="s">
        <v>74</v>
      </c>
      <c r="D222" s="26" t="s">
        <v>74</v>
      </c>
      <c r="E222" s="26" t="s">
        <v>317</v>
      </c>
      <c r="F222" s="28"/>
      <c r="G222" s="29">
        <f>G223</f>
        <v>712.244</v>
      </c>
    </row>
    <row r="223" spans="1:7" ht="12.75">
      <c r="A223" s="27"/>
      <c r="B223" s="32" t="s">
        <v>22</v>
      </c>
      <c r="C223" s="26" t="s">
        <v>74</v>
      </c>
      <c r="D223" s="26" t="s">
        <v>74</v>
      </c>
      <c r="E223" s="26" t="s">
        <v>317</v>
      </c>
      <c r="F223" s="28" t="s">
        <v>23</v>
      </c>
      <c r="G223" s="29">
        <f>'прил 4'!G187</f>
        <v>712.244</v>
      </c>
    </row>
    <row r="224" spans="1:7" ht="98.25" customHeight="1">
      <c r="A224" s="27"/>
      <c r="B224" s="34" t="s">
        <v>342</v>
      </c>
      <c r="C224" s="26" t="s">
        <v>74</v>
      </c>
      <c r="D224" s="26" t="s">
        <v>74</v>
      </c>
      <c r="E224" s="26" t="s">
        <v>243</v>
      </c>
      <c r="F224" s="43"/>
      <c r="G224" s="29">
        <f>G225</f>
        <v>220</v>
      </c>
    </row>
    <row r="225" spans="1:7" ht="12.75">
      <c r="A225" s="27"/>
      <c r="B225" s="32" t="s">
        <v>24</v>
      </c>
      <c r="C225" s="26" t="s">
        <v>74</v>
      </c>
      <c r="D225" s="26" t="s">
        <v>74</v>
      </c>
      <c r="E225" s="26" t="s">
        <v>243</v>
      </c>
      <c r="F225" s="43" t="s">
        <v>25</v>
      </c>
      <c r="G225" s="29">
        <f>'прил 4'!G189</f>
        <v>220</v>
      </c>
    </row>
    <row r="226" spans="1:7" ht="12.75">
      <c r="A226" s="27"/>
      <c r="B226" s="34" t="s">
        <v>193</v>
      </c>
      <c r="C226" s="26" t="s">
        <v>74</v>
      </c>
      <c r="D226" s="26" t="s">
        <v>74</v>
      </c>
      <c r="E226" s="26" t="s">
        <v>12</v>
      </c>
      <c r="F226" s="28"/>
      <c r="G226" s="29">
        <f>G227+G233+G231</f>
        <v>29208.47486</v>
      </c>
    </row>
    <row r="227" spans="1:7" ht="25.5">
      <c r="A227" s="27"/>
      <c r="B227" s="34" t="s">
        <v>20</v>
      </c>
      <c r="C227" s="26" t="s">
        <v>74</v>
      </c>
      <c r="D227" s="26" t="s">
        <v>74</v>
      </c>
      <c r="E227" s="26" t="s">
        <v>21</v>
      </c>
      <c r="F227" s="28"/>
      <c r="G227" s="29">
        <f>G228+G229+G230</f>
        <v>17878.513609999998</v>
      </c>
    </row>
    <row r="228" spans="1:7" ht="38.25">
      <c r="A228" s="27"/>
      <c r="B228" s="32" t="s">
        <v>15</v>
      </c>
      <c r="C228" s="26" t="s">
        <v>74</v>
      </c>
      <c r="D228" s="26" t="s">
        <v>74</v>
      </c>
      <c r="E228" s="26" t="s">
        <v>21</v>
      </c>
      <c r="F228" s="28" t="s">
        <v>16</v>
      </c>
      <c r="G228" s="29">
        <f>'прил 4'!G192</f>
        <v>16809.7322</v>
      </c>
    </row>
    <row r="229" spans="1:7" ht="12.75">
      <c r="A229" s="27"/>
      <c r="B229" s="32" t="s">
        <v>22</v>
      </c>
      <c r="C229" s="26" t="s">
        <v>74</v>
      </c>
      <c r="D229" s="26" t="s">
        <v>74</v>
      </c>
      <c r="E229" s="26" t="s">
        <v>21</v>
      </c>
      <c r="F229" s="28" t="s">
        <v>23</v>
      </c>
      <c r="G229" s="29">
        <f>'прил 4'!G193</f>
        <v>805.229</v>
      </c>
    </row>
    <row r="230" spans="1:7" ht="12.75">
      <c r="A230" s="27"/>
      <c r="B230" s="32" t="s">
        <v>24</v>
      </c>
      <c r="C230" s="26" t="s">
        <v>74</v>
      </c>
      <c r="D230" s="26" t="s">
        <v>74</v>
      </c>
      <c r="E230" s="26" t="s">
        <v>21</v>
      </c>
      <c r="F230" s="28" t="s">
        <v>25</v>
      </c>
      <c r="G230" s="29">
        <f>'прил 4'!G194</f>
        <v>263.55241</v>
      </c>
    </row>
    <row r="231" spans="1:7" ht="12.75">
      <c r="A231" s="27"/>
      <c r="B231" s="32" t="s">
        <v>379</v>
      </c>
      <c r="C231" s="26" t="s">
        <v>74</v>
      </c>
      <c r="D231" s="26" t="s">
        <v>74</v>
      </c>
      <c r="E231" s="26" t="s">
        <v>380</v>
      </c>
      <c r="F231" s="43"/>
      <c r="G231" s="29">
        <f>G232</f>
        <v>152.52438</v>
      </c>
    </row>
    <row r="232" spans="1:7" ht="12.75">
      <c r="A232" s="27"/>
      <c r="B232" s="32" t="s">
        <v>22</v>
      </c>
      <c r="C232" s="26" t="s">
        <v>74</v>
      </c>
      <c r="D232" s="26" t="s">
        <v>74</v>
      </c>
      <c r="E232" s="26" t="s">
        <v>380</v>
      </c>
      <c r="F232" s="43" t="s">
        <v>23</v>
      </c>
      <c r="G232" s="29">
        <f>'прил 4'!G261</f>
        <v>152.52438</v>
      </c>
    </row>
    <row r="233" spans="1:7" ht="38.25">
      <c r="A233" s="27"/>
      <c r="B233" s="42" t="s">
        <v>107</v>
      </c>
      <c r="C233" s="26" t="s">
        <v>74</v>
      </c>
      <c r="D233" s="26" t="s">
        <v>74</v>
      </c>
      <c r="E233" s="26" t="s">
        <v>108</v>
      </c>
      <c r="F233" s="43"/>
      <c r="G233" s="29">
        <f>SUM(G234:G236)</f>
        <v>11177.43687</v>
      </c>
    </row>
    <row r="234" spans="1:7" ht="38.25">
      <c r="A234" s="27"/>
      <c r="B234" s="32" t="s">
        <v>15</v>
      </c>
      <c r="C234" s="26" t="s">
        <v>74</v>
      </c>
      <c r="D234" s="26" t="s">
        <v>74</v>
      </c>
      <c r="E234" s="26" t="s">
        <v>108</v>
      </c>
      <c r="F234" s="43" t="s">
        <v>16</v>
      </c>
      <c r="G234" s="29">
        <f>'прил 4'!G196</f>
        <v>10654.03687</v>
      </c>
    </row>
    <row r="235" spans="1:7" ht="12.75">
      <c r="A235" s="27"/>
      <c r="B235" s="32" t="s">
        <v>22</v>
      </c>
      <c r="C235" s="26" t="s">
        <v>74</v>
      </c>
      <c r="D235" s="26" t="s">
        <v>74</v>
      </c>
      <c r="E235" s="26" t="s">
        <v>108</v>
      </c>
      <c r="F235" s="43" t="s">
        <v>23</v>
      </c>
      <c r="G235" s="29">
        <f>'прил 4'!G197</f>
        <v>518.4</v>
      </c>
    </row>
    <row r="236" spans="1:7" ht="12.75">
      <c r="A236" s="27"/>
      <c r="B236" s="32" t="s">
        <v>24</v>
      </c>
      <c r="C236" s="26" t="s">
        <v>74</v>
      </c>
      <c r="D236" s="26" t="s">
        <v>74</v>
      </c>
      <c r="E236" s="26" t="s">
        <v>108</v>
      </c>
      <c r="F236" s="43" t="s">
        <v>25</v>
      </c>
      <c r="G236" s="29">
        <f>'прил 4'!G198</f>
        <v>5</v>
      </c>
    </row>
    <row r="237" spans="1:7" ht="12.75">
      <c r="A237" s="18">
        <v>5</v>
      </c>
      <c r="B237" s="37" t="s">
        <v>295</v>
      </c>
      <c r="C237" s="20" t="s">
        <v>190</v>
      </c>
      <c r="D237" s="20"/>
      <c r="E237" s="20"/>
      <c r="F237" s="20"/>
      <c r="G237" s="21">
        <f>G238</f>
        <v>2437.98199</v>
      </c>
    </row>
    <row r="238" spans="1:7" ht="12.75">
      <c r="A238" s="27"/>
      <c r="B238" s="165" t="s">
        <v>290</v>
      </c>
      <c r="C238" s="26" t="s">
        <v>190</v>
      </c>
      <c r="D238" s="26" t="s">
        <v>74</v>
      </c>
      <c r="E238" s="26"/>
      <c r="F238" s="166"/>
      <c r="G238" s="29">
        <f>G239+G240</f>
        <v>2437.98199</v>
      </c>
    </row>
    <row r="239" spans="1:7" ht="25.5">
      <c r="A239" s="27"/>
      <c r="B239" s="165" t="s">
        <v>291</v>
      </c>
      <c r="C239" s="26" t="s">
        <v>190</v>
      </c>
      <c r="D239" s="26" t="s">
        <v>74</v>
      </c>
      <c r="E239" s="26" t="s">
        <v>288</v>
      </c>
      <c r="F239" s="166"/>
      <c r="G239" s="29">
        <f>G247</f>
        <v>540.8888900000001</v>
      </c>
    </row>
    <row r="240" spans="1:7" ht="25.5">
      <c r="A240" s="27"/>
      <c r="B240" s="32" t="s">
        <v>326</v>
      </c>
      <c r="C240" s="26" t="s">
        <v>190</v>
      </c>
      <c r="D240" s="26" t="s">
        <v>74</v>
      </c>
      <c r="E240" s="26" t="s">
        <v>327</v>
      </c>
      <c r="F240" s="166"/>
      <c r="G240" s="29">
        <f>G241+G243+G245</f>
        <v>1897.0931</v>
      </c>
    </row>
    <row r="241" spans="1:7" ht="76.5">
      <c r="A241" s="27"/>
      <c r="B241" s="33" t="s">
        <v>328</v>
      </c>
      <c r="C241" s="26" t="s">
        <v>190</v>
      </c>
      <c r="D241" s="26" t="s">
        <v>74</v>
      </c>
      <c r="E241" s="26" t="s">
        <v>329</v>
      </c>
      <c r="F241" s="166"/>
      <c r="G241" s="29">
        <f>G242</f>
        <v>800</v>
      </c>
    </row>
    <row r="242" spans="1:7" ht="12.75">
      <c r="A242" s="27"/>
      <c r="B242" s="32" t="s">
        <v>65</v>
      </c>
      <c r="C242" s="26" t="s">
        <v>190</v>
      </c>
      <c r="D242" s="26" t="s">
        <v>74</v>
      </c>
      <c r="E242" s="26" t="s">
        <v>329</v>
      </c>
      <c r="F242" s="166" t="s">
        <v>66</v>
      </c>
      <c r="G242" s="29">
        <f>'прил 4'!G204</f>
        <v>800</v>
      </c>
    </row>
    <row r="243" spans="1:7" ht="63.75">
      <c r="A243" s="27"/>
      <c r="B243" s="33" t="s">
        <v>349</v>
      </c>
      <c r="C243" s="26" t="s">
        <v>190</v>
      </c>
      <c r="D243" s="26" t="s">
        <v>74</v>
      </c>
      <c r="E243" s="26" t="s">
        <v>348</v>
      </c>
      <c r="F243" s="166"/>
      <c r="G243" s="29">
        <f>G244</f>
        <v>216.01602</v>
      </c>
    </row>
    <row r="244" spans="1:7" ht="12.75">
      <c r="A244" s="27"/>
      <c r="B244" s="32" t="s">
        <v>65</v>
      </c>
      <c r="C244" s="26" t="s">
        <v>190</v>
      </c>
      <c r="D244" s="26" t="s">
        <v>74</v>
      </c>
      <c r="E244" s="26" t="s">
        <v>348</v>
      </c>
      <c r="F244" s="166" t="s">
        <v>66</v>
      </c>
      <c r="G244" s="29">
        <f>'прил 4'!G206</f>
        <v>216.01602</v>
      </c>
    </row>
    <row r="245" spans="1:7" ht="57" customHeight="1">
      <c r="A245" s="27"/>
      <c r="B245" s="33" t="s">
        <v>351</v>
      </c>
      <c r="C245" s="26" t="s">
        <v>190</v>
      </c>
      <c r="D245" s="26" t="s">
        <v>74</v>
      </c>
      <c r="E245" s="26" t="s">
        <v>350</v>
      </c>
      <c r="F245" s="166"/>
      <c r="G245" s="29">
        <f>G246</f>
        <v>881.07708</v>
      </c>
    </row>
    <row r="246" spans="1:7" ht="12.75">
      <c r="A246" s="27"/>
      <c r="B246" s="32" t="s">
        <v>65</v>
      </c>
      <c r="C246" s="26" t="s">
        <v>190</v>
      </c>
      <c r="D246" s="26" t="s">
        <v>74</v>
      </c>
      <c r="E246" s="26" t="s">
        <v>350</v>
      </c>
      <c r="F246" s="166" t="s">
        <v>66</v>
      </c>
      <c r="G246" s="29">
        <f>'прил 4'!G208</f>
        <v>881.07708</v>
      </c>
    </row>
    <row r="247" spans="1:7" ht="25.5">
      <c r="A247" s="27"/>
      <c r="B247" s="165" t="s">
        <v>292</v>
      </c>
      <c r="C247" s="26" t="s">
        <v>190</v>
      </c>
      <c r="D247" s="26" t="s">
        <v>74</v>
      </c>
      <c r="E247" s="26" t="s">
        <v>289</v>
      </c>
      <c r="F247" s="166"/>
      <c r="G247" s="29">
        <f>G248</f>
        <v>540.8888900000001</v>
      </c>
    </row>
    <row r="248" spans="1:7" ht="51">
      <c r="A248" s="27"/>
      <c r="B248" s="165" t="s">
        <v>352</v>
      </c>
      <c r="C248" s="26" t="s">
        <v>190</v>
      </c>
      <c r="D248" s="26" t="s">
        <v>74</v>
      </c>
      <c r="E248" s="26" t="s">
        <v>353</v>
      </c>
      <c r="F248" s="166"/>
      <c r="G248" s="29">
        <f>G249</f>
        <v>540.8888900000001</v>
      </c>
    </row>
    <row r="249" spans="1:7" ht="12.75">
      <c r="A249" s="27"/>
      <c r="B249" s="165" t="s">
        <v>22</v>
      </c>
      <c r="C249" s="26" t="s">
        <v>190</v>
      </c>
      <c r="D249" s="26" t="s">
        <v>74</v>
      </c>
      <c r="E249" s="26" t="s">
        <v>353</v>
      </c>
      <c r="F249" s="166" t="s">
        <v>23</v>
      </c>
      <c r="G249" s="29">
        <f>'прил 4'!G211</f>
        <v>540.8888900000001</v>
      </c>
    </row>
    <row r="250" spans="1:7" s="4" customFormat="1" ht="12.75">
      <c r="A250" s="18">
        <v>6</v>
      </c>
      <c r="B250" s="37" t="s">
        <v>138</v>
      </c>
      <c r="C250" s="20" t="s">
        <v>139</v>
      </c>
      <c r="D250" s="20"/>
      <c r="E250" s="20"/>
      <c r="F250" s="20"/>
      <c r="G250" s="21">
        <f>G251</f>
        <v>220</v>
      </c>
    </row>
    <row r="251" spans="1:7" ht="12.75">
      <c r="A251" s="27"/>
      <c r="B251" s="32" t="s">
        <v>265</v>
      </c>
      <c r="C251" s="26" t="s">
        <v>139</v>
      </c>
      <c r="D251" s="26" t="s">
        <v>139</v>
      </c>
      <c r="E251" s="26"/>
      <c r="F251" s="28"/>
      <c r="G251" s="29">
        <f>G252</f>
        <v>220</v>
      </c>
    </row>
    <row r="252" spans="1:7" ht="25.5">
      <c r="A252" s="27"/>
      <c r="B252" s="164" t="s">
        <v>205</v>
      </c>
      <c r="C252" s="26" t="s">
        <v>139</v>
      </c>
      <c r="D252" s="26" t="s">
        <v>139</v>
      </c>
      <c r="E252" s="163" t="s">
        <v>141</v>
      </c>
      <c r="F252" s="166"/>
      <c r="G252" s="29">
        <f>G253+G256</f>
        <v>220</v>
      </c>
    </row>
    <row r="253" spans="1:7" ht="12.75">
      <c r="A253" s="27"/>
      <c r="B253" s="164" t="s">
        <v>209</v>
      </c>
      <c r="C253" s="26" t="s">
        <v>139</v>
      </c>
      <c r="D253" s="26" t="s">
        <v>139</v>
      </c>
      <c r="E253" s="163" t="s">
        <v>208</v>
      </c>
      <c r="F253" s="166"/>
      <c r="G253" s="29">
        <f>G254</f>
        <v>160</v>
      </c>
    </row>
    <row r="254" spans="1:7" ht="51">
      <c r="A254" s="27"/>
      <c r="B254" s="165" t="s">
        <v>142</v>
      </c>
      <c r="C254" s="26" t="s">
        <v>139</v>
      </c>
      <c r="D254" s="26" t="s">
        <v>139</v>
      </c>
      <c r="E254" s="163" t="s">
        <v>210</v>
      </c>
      <c r="F254" s="166"/>
      <c r="G254" s="29">
        <f>G255</f>
        <v>160</v>
      </c>
    </row>
    <row r="255" spans="1:7" ht="12.75">
      <c r="A255" s="27"/>
      <c r="B255" s="164" t="s">
        <v>22</v>
      </c>
      <c r="C255" s="26" t="s">
        <v>139</v>
      </c>
      <c r="D255" s="26" t="s">
        <v>139</v>
      </c>
      <c r="E255" s="163" t="s">
        <v>210</v>
      </c>
      <c r="F255" s="166" t="s">
        <v>23</v>
      </c>
      <c r="G255" s="29">
        <f>'прил 4'!G323</f>
        <v>160</v>
      </c>
    </row>
    <row r="256" spans="1:7" ht="38.25">
      <c r="A256" s="27"/>
      <c r="B256" s="165" t="s">
        <v>143</v>
      </c>
      <c r="C256" s="26" t="s">
        <v>139</v>
      </c>
      <c r="D256" s="26" t="s">
        <v>139</v>
      </c>
      <c r="E256" s="163" t="s">
        <v>211</v>
      </c>
      <c r="F256" s="166"/>
      <c r="G256" s="29">
        <f>G257</f>
        <v>60</v>
      </c>
    </row>
    <row r="257" spans="1:7" ht="12.75">
      <c r="A257" s="27"/>
      <c r="B257" s="164" t="s">
        <v>22</v>
      </c>
      <c r="C257" s="26" t="s">
        <v>139</v>
      </c>
      <c r="D257" s="26" t="s">
        <v>139</v>
      </c>
      <c r="E257" s="163" t="s">
        <v>211</v>
      </c>
      <c r="F257" s="166" t="s">
        <v>23</v>
      </c>
      <c r="G257" s="29">
        <f>'прил 4'!G325</f>
        <v>60</v>
      </c>
    </row>
    <row r="258" spans="1:7" s="4" customFormat="1" ht="12.75">
      <c r="A258" s="18">
        <v>7</v>
      </c>
      <c r="B258" s="19" t="s">
        <v>145</v>
      </c>
      <c r="C258" s="20" t="s">
        <v>146</v>
      </c>
      <c r="D258" s="20"/>
      <c r="E258" s="20"/>
      <c r="F258" s="20"/>
      <c r="G258" s="21">
        <f>G259+G267</f>
        <v>33957.575189999996</v>
      </c>
    </row>
    <row r="259" spans="1:7" ht="12.75">
      <c r="A259" s="27"/>
      <c r="B259" s="32" t="s">
        <v>147</v>
      </c>
      <c r="C259" s="26" t="s">
        <v>146</v>
      </c>
      <c r="D259" s="26" t="s">
        <v>8</v>
      </c>
      <c r="E259" s="26"/>
      <c r="F259" s="26"/>
      <c r="G259" s="29">
        <f>G264+G260</f>
        <v>33857.575189999996</v>
      </c>
    </row>
    <row r="260" spans="1:7" ht="12.75">
      <c r="A260" s="27"/>
      <c r="B260" s="164" t="s">
        <v>214</v>
      </c>
      <c r="C260" s="26" t="s">
        <v>146</v>
      </c>
      <c r="D260" s="26" t="s">
        <v>8</v>
      </c>
      <c r="E260" s="163" t="s">
        <v>151</v>
      </c>
      <c r="F260" s="26"/>
      <c r="G260" s="29">
        <f>G261</f>
        <v>492</v>
      </c>
    </row>
    <row r="261" spans="1:7" ht="12.75">
      <c r="A261" s="27"/>
      <c r="B261" s="164" t="s">
        <v>215</v>
      </c>
      <c r="C261" s="26" t="s">
        <v>146</v>
      </c>
      <c r="D261" s="26" t="s">
        <v>8</v>
      </c>
      <c r="E261" s="163" t="s">
        <v>216</v>
      </c>
      <c r="F261" s="26"/>
      <c r="G261" s="29">
        <f>G262</f>
        <v>492</v>
      </c>
    </row>
    <row r="262" spans="1:7" ht="76.5">
      <c r="A262" s="27"/>
      <c r="B262" s="167" t="s">
        <v>305</v>
      </c>
      <c r="C262" s="26" t="s">
        <v>146</v>
      </c>
      <c r="D262" s="26" t="s">
        <v>8</v>
      </c>
      <c r="E262" s="163" t="s">
        <v>217</v>
      </c>
      <c r="F262" s="26"/>
      <c r="G262" s="29">
        <f>G263</f>
        <v>492</v>
      </c>
    </row>
    <row r="263" spans="1:7" ht="12.75">
      <c r="A263" s="27"/>
      <c r="B263" s="164" t="s">
        <v>22</v>
      </c>
      <c r="C263" s="26" t="s">
        <v>146</v>
      </c>
      <c r="D263" s="26" t="s">
        <v>8</v>
      </c>
      <c r="E263" s="163" t="s">
        <v>217</v>
      </c>
      <c r="F263" s="26" t="s">
        <v>23</v>
      </c>
      <c r="G263" s="29">
        <f>'прил 4'!G331</f>
        <v>492</v>
      </c>
    </row>
    <row r="264" spans="1:7" ht="12.75">
      <c r="A264" s="27"/>
      <c r="B264" s="32" t="s">
        <v>11</v>
      </c>
      <c r="C264" s="26" t="s">
        <v>146</v>
      </c>
      <c r="D264" s="26" t="s">
        <v>8</v>
      </c>
      <c r="E264" s="26" t="s">
        <v>12</v>
      </c>
      <c r="F264" s="26"/>
      <c r="G264" s="29">
        <f>G265</f>
        <v>33365.575189999996</v>
      </c>
    </row>
    <row r="265" spans="1:7" ht="25.5">
      <c r="A265" s="27"/>
      <c r="B265" s="32" t="s">
        <v>212</v>
      </c>
      <c r="C265" s="26" t="s">
        <v>146</v>
      </c>
      <c r="D265" s="26" t="s">
        <v>8</v>
      </c>
      <c r="E265" s="26" t="s">
        <v>213</v>
      </c>
      <c r="F265" s="26"/>
      <c r="G265" s="29">
        <f>G266</f>
        <v>33365.575189999996</v>
      </c>
    </row>
    <row r="266" spans="1:7" ht="25.5" customHeight="1">
      <c r="A266" s="27"/>
      <c r="B266" s="32" t="s">
        <v>65</v>
      </c>
      <c r="C266" s="26" t="s">
        <v>146</v>
      </c>
      <c r="D266" s="26" t="s">
        <v>8</v>
      </c>
      <c r="E266" s="26" t="s">
        <v>213</v>
      </c>
      <c r="F266" s="26" t="s">
        <v>66</v>
      </c>
      <c r="G266" s="29">
        <f>'прил 4'!G334</f>
        <v>33365.575189999996</v>
      </c>
    </row>
    <row r="267" spans="1:7" ht="12.75">
      <c r="A267" s="27"/>
      <c r="B267" s="32" t="s">
        <v>149</v>
      </c>
      <c r="C267" s="26" t="s">
        <v>146</v>
      </c>
      <c r="D267" s="26" t="s">
        <v>68</v>
      </c>
      <c r="E267" s="26"/>
      <c r="F267" s="26"/>
      <c r="G267" s="29">
        <f>G268</f>
        <v>100</v>
      </c>
    </row>
    <row r="268" spans="1:7" ht="12.75">
      <c r="A268" s="27"/>
      <c r="B268" s="164" t="s">
        <v>214</v>
      </c>
      <c r="C268" s="26" t="s">
        <v>146</v>
      </c>
      <c r="D268" s="26" t="s">
        <v>68</v>
      </c>
      <c r="E268" s="163" t="s">
        <v>151</v>
      </c>
      <c r="F268" s="166"/>
      <c r="G268" s="29">
        <f>G269</f>
        <v>100</v>
      </c>
    </row>
    <row r="269" spans="1:7" ht="12.75">
      <c r="A269" s="27"/>
      <c r="B269" s="164" t="s">
        <v>296</v>
      </c>
      <c r="C269" s="26" t="s">
        <v>146</v>
      </c>
      <c r="D269" s="26" t="s">
        <v>68</v>
      </c>
      <c r="E269" s="163" t="s">
        <v>297</v>
      </c>
      <c r="F269" s="166"/>
      <c r="G269" s="29">
        <f>G270</f>
        <v>100</v>
      </c>
    </row>
    <row r="270" spans="1:7" ht="51">
      <c r="A270" s="27"/>
      <c r="B270" s="167" t="s">
        <v>299</v>
      </c>
      <c r="C270" s="26" t="s">
        <v>146</v>
      </c>
      <c r="D270" s="26" t="s">
        <v>68</v>
      </c>
      <c r="E270" s="163" t="s">
        <v>298</v>
      </c>
      <c r="F270" s="166"/>
      <c r="G270" s="29">
        <f>G271</f>
        <v>100</v>
      </c>
    </row>
    <row r="271" spans="1:7" ht="12.75">
      <c r="A271" s="27"/>
      <c r="B271" s="32" t="s">
        <v>65</v>
      </c>
      <c r="C271" s="26" t="s">
        <v>146</v>
      </c>
      <c r="D271" s="26" t="s">
        <v>68</v>
      </c>
      <c r="E271" s="163" t="s">
        <v>298</v>
      </c>
      <c r="F271" s="166" t="s">
        <v>66</v>
      </c>
      <c r="G271" s="29">
        <f>'прил 4'!G340</f>
        <v>100</v>
      </c>
    </row>
    <row r="272" spans="1:7" s="4" customFormat="1" ht="12.75">
      <c r="A272" s="18">
        <v>8</v>
      </c>
      <c r="B272" s="19" t="s">
        <v>48</v>
      </c>
      <c r="C272" s="20" t="s">
        <v>49</v>
      </c>
      <c r="D272" s="20"/>
      <c r="E272" s="20"/>
      <c r="F272" s="20"/>
      <c r="G272" s="21">
        <f>G273+G277</f>
        <v>71231.2505</v>
      </c>
    </row>
    <row r="273" spans="1:7" ht="12.75">
      <c r="A273" s="27"/>
      <c r="B273" s="23" t="s">
        <v>59</v>
      </c>
      <c r="C273" s="28" t="s">
        <v>49</v>
      </c>
      <c r="D273" s="28" t="s">
        <v>8</v>
      </c>
      <c r="E273" s="28"/>
      <c r="F273" s="28"/>
      <c r="G273" s="29">
        <f>G274</f>
        <v>4148.7312</v>
      </c>
    </row>
    <row r="274" spans="1:7" ht="12.75">
      <c r="A274" s="27"/>
      <c r="B274" s="30" t="s">
        <v>11</v>
      </c>
      <c r="C274" s="28" t="s">
        <v>49</v>
      </c>
      <c r="D274" s="28" t="s">
        <v>8</v>
      </c>
      <c r="E274" s="26" t="s">
        <v>12</v>
      </c>
      <c r="F274" s="28"/>
      <c r="G274" s="29">
        <f>G275</f>
        <v>4148.7312</v>
      </c>
    </row>
    <row r="275" spans="1:7" ht="12.75">
      <c r="A275" s="27"/>
      <c r="B275" s="38" t="s">
        <v>61</v>
      </c>
      <c r="C275" s="28" t="s">
        <v>49</v>
      </c>
      <c r="D275" s="28" t="s">
        <v>8</v>
      </c>
      <c r="E275" s="26" t="s">
        <v>62</v>
      </c>
      <c r="F275" s="28"/>
      <c r="G275" s="29">
        <f>G276</f>
        <v>4148.7312</v>
      </c>
    </row>
    <row r="276" spans="1:7" ht="12.75">
      <c r="A276" s="27"/>
      <c r="B276" s="38" t="s">
        <v>53</v>
      </c>
      <c r="C276" s="28" t="s">
        <v>49</v>
      </c>
      <c r="D276" s="28" t="s">
        <v>8</v>
      </c>
      <c r="E276" s="26" t="s">
        <v>62</v>
      </c>
      <c r="F276" s="28" t="s">
        <v>54</v>
      </c>
      <c r="G276" s="29">
        <f>'прил 4'!G83</f>
        <v>4148.7312</v>
      </c>
    </row>
    <row r="277" spans="1:7" ht="12.75">
      <c r="A277" s="27"/>
      <c r="B277" s="38" t="s">
        <v>50</v>
      </c>
      <c r="C277" s="39" t="s">
        <v>49</v>
      </c>
      <c r="D277" s="39" t="s">
        <v>165</v>
      </c>
      <c r="E277" s="39"/>
      <c r="F277" s="28"/>
      <c r="G277" s="29">
        <f>G278+G282</f>
        <v>67082.5193</v>
      </c>
    </row>
    <row r="278" spans="1:7" ht="25.5">
      <c r="A278" s="27"/>
      <c r="B278" s="34" t="s">
        <v>198</v>
      </c>
      <c r="C278" s="39" t="s">
        <v>49</v>
      </c>
      <c r="D278" s="39" t="s">
        <v>165</v>
      </c>
      <c r="E278" s="26" t="s">
        <v>126</v>
      </c>
      <c r="F278" s="28"/>
      <c r="G278" s="29">
        <f>G279</f>
        <v>23769.5193</v>
      </c>
    </row>
    <row r="279" spans="1:7" ht="12.75">
      <c r="A279" s="27"/>
      <c r="B279" s="34" t="s">
        <v>302</v>
      </c>
      <c r="C279" s="39" t="s">
        <v>49</v>
      </c>
      <c r="D279" s="39" t="s">
        <v>165</v>
      </c>
      <c r="E279" s="26" t="s">
        <v>218</v>
      </c>
      <c r="F279" s="28"/>
      <c r="G279" s="29">
        <f>G280</f>
        <v>23769.5193</v>
      </c>
    </row>
    <row r="280" spans="1:7" ht="38.25">
      <c r="A280" s="27"/>
      <c r="B280" s="33" t="s">
        <v>340</v>
      </c>
      <c r="C280" s="39" t="s">
        <v>49</v>
      </c>
      <c r="D280" s="39" t="s">
        <v>165</v>
      </c>
      <c r="E280" s="25" t="s">
        <v>310</v>
      </c>
      <c r="F280" s="28"/>
      <c r="G280" s="29">
        <f>G281</f>
        <v>23769.5193</v>
      </c>
    </row>
    <row r="281" spans="1:7" ht="12.75">
      <c r="A281" s="27"/>
      <c r="B281" s="41" t="s">
        <v>53</v>
      </c>
      <c r="C281" s="39" t="s">
        <v>49</v>
      </c>
      <c r="D281" s="39" t="s">
        <v>165</v>
      </c>
      <c r="E281" s="25" t="s">
        <v>310</v>
      </c>
      <c r="F281" s="28" t="s">
        <v>54</v>
      </c>
      <c r="G281" s="29">
        <f>'прил 4'!G346</f>
        <v>23769.5193</v>
      </c>
    </row>
    <row r="282" spans="1:7" ht="12.75">
      <c r="A282" s="27"/>
      <c r="B282" s="38" t="s">
        <v>82</v>
      </c>
      <c r="C282" s="39">
        <v>10</v>
      </c>
      <c r="D282" s="40" t="s">
        <v>165</v>
      </c>
      <c r="E282" s="39" t="s">
        <v>12</v>
      </c>
      <c r="F282" s="28"/>
      <c r="G282" s="29">
        <f>G283+G285+G287+G290</f>
        <v>43313</v>
      </c>
    </row>
    <row r="283" spans="1:7" ht="25.5">
      <c r="A283" s="27"/>
      <c r="B283" s="32" t="s">
        <v>103</v>
      </c>
      <c r="C283" s="28" t="s">
        <v>49</v>
      </c>
      <c r="D283" s="28" t="s">
        <v>165</v>
      </c>
      <c r="E283" s="26" t="s">
        <v>104</v>
      </c>
      <c r="F283" s="28"/>
      <c r="G283" s="29">
        <f>G284</f>
        <v>165</v>
      </c>
    </row>
    <row r="284" spans="1:7" ht="12.75">
      <c r="A284" s="27"/>
      <c r="B284" s="32" t="s">
        <v>53</v>
      </c>
      <c r="C284" s="28" t="s">
        <v>49</v>
      </c>
      <c r="D284" s="28" t="s">
        <v>165</v>
      </c>
      <c r="E284" s="26" t="s">
        <v>104</v>
      </c>
      <c r="F284" s="28" t="s">
        <v>54</v>
      </c>
      <c r="G284" s="29">
        <f>'прил 4'!G216</f>
        <v>165</v>
      </c>
    </row>
    <row r="285" spans="1:7" ht="25.5">
      <c r="A285" s="27"/>
      <c r="B285" s="41" t="s">
        <v>105</v>
      </c>
      <c r="C285" s="28" t="s">
        <v>49</v>
      </c>
      <c r="D285" s="28" t="s">
        <v>165</v>
      </c>
      <c r="E285" s="26" t="s">
        <v>106</v>
      </c>
      <c r="F285" s="28"/>
      <c r="G285" s="29">
        <f>G286</f>
        <v>800</v>
      </c>
    </row>
    <row r="286" spans="1:7" ht="12.75">
      <c r="A286" s="27"/>
      <c r="B286" s="41" t="s">
        <v>53</v>
      </c>
      <c r="C286" s="28" t="s">
        <v>49</v>
      </c>
      <c r="D286" s="28" t="s">
        <v>165</v>
      </c>
      <c r="E286" s="26" t="s">
        <v>106</v>
      </c>
      <c r="F286" s="28" t="s">
        <v>54</v>
      </c>
      <c r="G286" s="29">
        <f>'прил 4'!G218</f>
        <v>800</v>
      </c>
    </row>
    <row r="287" spans="1:7" ht="38.25">
      <c r="A287" s="27"/>
      <c r="B287" s="41" t="s">
        <v>294</v>
      </c>
      <c r="C287" s="39" t="s">
        <v>49</v>
      </c>
      <c r="D287" s="39" t="s">
        <v>165</v>
      </c>
      <c r="E287" s="26" t="s">
        <v>293</v>
      </c>
      <c r="F287" s="28"/>
      <c r="G287" s="29">
        <f>SUM(G288:G289)</f>
        <v>13576</v>
      </c>
    </row>
    <row r="288" spans="1:7" ht="38.25">
      <c r="A288" s="27"/>
      <c r="B288" s="32" t="s">
        <v>15</v>
      </c>
      <c r="C288" s="39">
        <v>10</v>
      </c>
      <c r="D288" s="40" t="s">
        <v>165</v>
      </c>
      <c r="E288" s="26" t="s">
        <v>293</v>
      </c>
      <c r="F288" s="28" t="s">
        <v>16</v>
      </c>
      <c r="G288" s="29">
        <f>'прил 4'!G220</f>
        <v>396</v>
      </c>
    </row>
    <row r="289" spans="1:7" ht="12.75">
      <c r="A289" s="27"/>
      <c r="B289" s="41" t="s">
        <v>24</v>
      </c>
      <c r="C289" s="28" t="s">
        <v>49</v>
      </c>
      <c r="D289" s="28" t="s">
        <v>165</v>
      </c>
      <c r="E289" s="26" t="s">
        <v>293</v>
      </c>
      <c r="F289" s="28" t="s">
        <v>25</v>
      </c>
      <c r="G289" s="29">
        <f>'прил 4'!G221</f>
        <v>13180</v>
      </c>
    </row>
    <row r="290" spans="1:7" ht="25.5">
      <c r="A290" s="27"/>
      <c r="B290" s="41" t="s">
        <v>282</v>
      </c>
      <c r="C290" s="28" t="s">
        <v>49</v>
      </c>
      <c r="D290" s="28" t="s">
        <v>165</v>
      </c>
      <c r="E290" s="26" t="s">
        <v>281</v>
      </c>
      <c r="F290" s="28"/>
      <c r="G290" s="29">
        <f>SUM(G291:G292)</f>
        <v>28772</v>
      </c>
    </row>
    <row r="291" spans="1:7" ht="12.75">
      <c r="A291" s="27"/>
      <c r="B291" s="41" t="s">
        <v>22</v>
      </c>
      <c r="C291" s="28" t="s">
        <v>49</v>
      </c>
      <c r="D291" s="28" t="s">
        <v>165</v>
      </c>
      <c r="E291" s="26" t="s">
        <v>281</v>
      </c>
      <c r="F291" s="28" t="s">
        <v>23</v>
      </c>
      <c r="G291" s="29">
        <f>'прил 4'!G223</f>
        <v>300</v>
      </c>
    </row>
    <row r="292" spans="1:7" ht="12.75">
      <c r="A292" s="27"/>
      <c r="B292" s="41" t="s">
        <v>53</v>
      </c>
      <c r="C292" s="28" t="s">
        <v>49</v>
      </c>
      <c r="D292" s="28" t="s">
        <v>165</v>
      </c>
      <c r="E292" s="26" t="s">
        <v>281</v>
      </c>
      <c r="F292" s="28" t="s">
        <v>54</v>
      </c>
      <c r="G292" s="29">
        <f>'прил 4'!G224</f>
        <v>28472</v>
      </c>
    </row>
    <row r="293" spans="1:7" s="4" customFormat="1" ht="12.75">
      <c r="A293" s="18">
        <v>9</v>
      </c>
      <c r="B293" s="19" t="s">
        <v>152</v>
      </c>
      <c r="C293" s="20" t="s">
        <v>153</v>
      </c>
      <c r="D293" s="20"/>
      <c r="E293" s="20"/>
      <c r="F293" s="20"/>
      <c r="G293" s="21">
        <f>G294</f>
        <v>22131.2833</v>
      </c>
    </row>
    <row r="294" spans="1:7" ht="12.75">
      <c r="A294" s="27"/>
      <c r="B294" s="23" t="s">
        <v>154</v>
      </c>
      <c r="C294" s="28" t="s">
        <v>153</v>
      </c>
      <c r="D294" s="28" t="s">
        <v>8</v>
      </c>
      <c r="E294" s="28"/>
      <c r="F294" s="28"/>
      <c r="G294" s="29">
        <f>G295+G302</f>
        <v>22131.2833</v>
      </c>
    </row>
    <row r="295" spans="1:7" ht="25.5">
      <c r="A295" s="27"/>
      <c r="B295" s="164" t="s">
        <v>221</v>
      </c>
      <c r="C295" s="28" t="s">
        <v>153</v>
      </c>
      <c r="D295" s="28" t="s">
        <v>8</v>
      </c>
      <c r="E295" s="163" t="s">
        <v>141</v>
      </c>
      <c r="F295" s="166"/>
      <c r="G295" s="29">
        <f>G296</f>
        <v>200</v>
      </c>
    </row>
    <row r="296" spans="1:7" ht="12.75">
      <c r="A296" s="27"/>
      <c r="B296" s="167" t="s">
        <v>206</v>
      </c>
      <c r="C296" s="28" t="s">
        <v>153</v>
      </c>
      <c r="D296" s="28" t="s">
        <v>8</v>
      </c>
      <c r="E296" s="163" t="s">
        <v>158</v>
      </c>
      <c r="F296" s="166"/>
      <c r="G296" s="29">
        <f>G298+G300</f>
        <v>200</v>
      </c>
    </row>
    <row r="297" spans="1:7" ht="67.5" customHeight="1">
      <c r="A297" s="27"/>
      <c r="B297" s="167" t="s">
        <v>306</v>
      </c>
      <c r="C297" s="28" t="s">
        <v>153</v>
      </c>
      <c r="D297" s="28" t="s">
        <v>8</v>
      </c>
      <c r="E297" s="163" t="s">
        <v>159</v>
      </c>
      <c r="F297" s="166"/>
      <c r="G297" s="29">
        <f>G298</f>
        <v>150</v>
      </c>
    </row>
    <row r="298" spans="1:7" ht="12.75">
      <c r="A298" s="27"/>
      <c r="B298" s="164" t="s">
        <v>22</v>
      </c>
      <c r="C298" s="28" t="s">
        <v>153</v>
      </c>
      <c r="D298" s="28" t="s">
        <v>8</v>
      </c>
      <c r="E298" s="163" t="s">
        <v>159</v>
      </c>
      <c r="F298" s="166" t="s">
        <v>23</v>
      </c>
      <c r="G298" s="29">
        <f>'прил 4'!G355</f>
        <v>150</v>
      </c>
    </row>
    <row r="299" spans="1:7" ht="51">
      <c r="A299" s="27"/>
      <c r="B299" s="167" t="s">
        <v>222</v>
      </c>
      <c r="C299" s="28" t="s">
        <v>153</v>
      </c>
      <c r="D299" s="28" t="s">
        <v>8</v>
      </c>
      <c r="E299" s="163" t="s">
        <v>207</v>
      </c>
      <c r="F299" s="166"/>
      <c r="G299" s="29">
        <f>G300</f>
        <v>50</v>
      </c>
    </row>
    <row r="300" spans="1:7" ht="12.75">
      <c r="A300" s="27"/>
      <c r="B300" s="164" t="s">
        <v>22</v>
      </c>
      <c r="C300" s="28" t="s">
        <v>153</v>
      </c>
      <c r="D300" s="28" t="s">
        <v>8</v>
      </c>
      <c r="E300" s="163" t="s">
        <v>207</v>
      </c>
      <c r="F300" s="166" t="s">
        <v>23</v>
      </c>
      <c r="G300" s="29">
        <f>'прил 4'!G357</f>
        <v>50</v>
      </c>
    </row>
    <row r="301" spans="1:7" ht="12.75">
      <c r="A301" s="27"/>
      <c r="B301" s="32" t="s">
        <v>11</v>
      </c>
      <c r="C301" s="28" t="s">
        <v>153</v>
      </c>
      <c r="D301" s="28" t="s">
        <v>8</v>
      </c>
      <c r="E301" s="26" t="s">
        <v>12</v>
      </c>
      <c r="F301" s="28"/>
      <c r="G301" s="29">
        <f>G302</f>
        <v>21931.2833</v>
      </c>
    </row>
    <row r="302" spans="1:7" ht="25.5">
      <c r="A302" s="27"/>
      <c r="B302" s="32" t="s">
        <v>156</v>
      </c>
      <c r="C302" s="28" t="s">
        <v>153</v>
      </c>
      <c r="D302" s="28" t="s">
        <v>8</v>
      </c>
      <c r="E302" s="26" t="s">
        <v>157</v>
      </c>
      <c r="F302" s="28"/>
      <c r="G302" s="29">
        <f>G303</f>
        <v>21931.2833</v>
      </c>
    </row>
    <row r="303" spans="1:7" ht="12.75">
      <c r="A303" s="27"/>
      <c r="B303" s="32" t="s">
        <v>65</v>
      </c>
      <c r="C303" s="28" t="s">
        <v>153</v>
      </c>
      <c r="D303" s="28" t="s">
        <v>8</v>
      </c>
      <c r="E303" s="26" t="s">
        <v>157</v>
      </c>
      <c r="F303" s="28" t="s">
        <v>66</v>
      </c>
      <c r="G303" s="29">
        <f>'прил 4'!G360</f>
        <v>21931.2833</v>
      </c>
    </row>
    <row r="304" spans="1:8" s="6" customFormat="1" ht="14.25">
      <c r="A304" s="44"/>
      <c r="B304" s="45" t="s">
        <v>194</v>
      </c>
      <c r="C304" s="44"/>
      <c r="D304" s="44"/>
      <c r="E304" s="46"/>
      <c r="F304" s="44"/>
      <c r="G304" s="47">
        <f>G17+G122+G129+G157+G237+G250+G258+G272+G293</f>
        <v>699192.55997</v>
      </c>
      <c r="H304" s="220" t="s">
        <v>383</v>
      </c>
    </row>
  </sheetData>
  <sheetProtection/>
  <autoFilter ref="E17:E304"/>
  <mergeCells count="2">
    <mergeCell ref="A13:G13"/>
    <mergeCell ref="B2:G4"/>
  </mergeCells>
  <printOptions/>
  <pageMargins left="0.71" right="0.71" top="0.31" bottom="0.31" header="0.31" footer="0.31"/>
  <pageSetup fitToHeight="4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user</cp:lastModifiedBy>
  <cp:lastPrinted>2022-02-25T00:19:01Z</cp:lastPrinted>
  <dcterms:created xsi:type="dcterms:W3CDTF">2005-10-03T04:50:38Z</dcterms:created>
  <dcterms:modified xsi:type="dcterms:W3CDTF">2022-03-02T00:16:11Z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