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Ленина 49" sheetId="1" r:id="rId1"/>
    <sheet name="Лист1" sheetId="2" r:id="rId2"/>
    <sheet name="2015" sheetId="3" r:id="rId3"/>
  </sheets>
  <definedNames>
    <definedName name="_xlnm._FilterDatabase" localSheetId="2" hidden="1">'2015'!$B$6:$L$37</definedName>
    <definedName name="_xlnm.Print_Area" localSheetId="2">'2015'!$B$2:$L$37</definedName>
    <definedName name="_xlnm.Print_Area" localSheetId="0">'Ленина 49'!$B$1:$O$166</definedName>
  </definedNames>
  <calcPr fullCalcOnLoad="1"/>
</workbook>
</file>

<file path=xl/sharedStrings.xml><?xml version="1.0" encoding="utf-8"?>
<sst xmlns="http://schemas.openxmlformats.org/spreadsheetml/2006/main" count="491" uniqueCount="299">
  <si>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</si>
  <si>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</si>
  <si>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</si>
  <si>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</si>
  <si>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</si>
  <si>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</si>
  <si>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</si>
  <si>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</si>
  <si>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</si>
  <si>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</si>
  <si>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</si>
  <si>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</si>
  <si>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</si>
  <si>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</si>
  <si>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</si>
  <si>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</si>
  <si>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</si>
  <si>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</si>
  <si>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</si>
  <si>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</si>
  <si>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</si>
  <si>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</si>
  <si>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</si>
  <si>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</si>
  <si>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</si>
  <si>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</si>
  <si>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</si>
  <si>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</si>
  <si>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</si>
  <si>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</si>
  <si>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</si>
  <si>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</si>
  <si>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</si>
  <si>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</si>
  <si>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</si>
  <si>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</si>
  <si>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</si>
  <si>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</si>
  <si>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</si>
  <si>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</si>
  <si>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</si>
  <si>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</si>
  <si>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</si>
  <si>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</si>
  <si>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</si>
  <si>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</si>
  <si>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</si>
  <si>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</si>
  <si>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</si>
  <si>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</si>
  <si>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</si>
  <si>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</si>
  <si>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</si>
  <si>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</si>
  <si>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</si>
  <si>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</si>
  <si>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</si>
  <si>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</si>
  <si>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</si>
  <si>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</si>
  <si>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</si>
  <si>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</si>
  <si>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</si>
  <si>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</si>
  <si>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</si>
  <si>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</si>
  <si>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</si>
  <si>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</si>
  <si>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</si>
  <si>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</si>
  <si>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</si>
  <si>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</si>
  <si>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</si>
  <si>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</si>
  <si>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</si>
  <si>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</si>
  <si>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</si>
  <si>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</si>
  <si>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</si>
  <si>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</si>
  <si>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</si>
  <si>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</si>
  <si>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</si>
  <si>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</si>
  <si>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</si>
  <si>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</si>
  <si>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</si>
  <si>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</si>
  <si>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</si>
  <si>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</si>
  <si>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</si>
  <si>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</si>
  <si>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</si>
  <si>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</si>
  <si>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</si>
  <si>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</si>
  <si>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</si>
  <si>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</si>
  <si>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</si>
  <si>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</si>
  <si>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</si>
  <si>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</si>
  <si>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</si>
  <si>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</si>
  <si>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</si>
  <si>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</si>
  <si>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</si>
  <si>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</si>
  <si>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</si>
  <si>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</si>
  <si>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</si>
  <si>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</si>
  <si>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</si>
  <si>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</si>
  <si>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</si>
  <si>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</si>
  <si>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</si>
  <si>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</si>
  <si>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</si>
  <si>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</si>
  <si>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</si>
  <si>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</si>
  <si>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</si>
  <si>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</si>
  <si>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</si>
  <si>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</si>
  <si>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</si>
  <si>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</si>
  <si>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</si>
  <si>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</si>
  <si>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</si>
  <si>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</si>
  <si>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</si>
  <si>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</si>
  <si>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</si>
  <si>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</si>
  <si>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</si>
  <si>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</si>
  <si>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</si>
  <si>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</si>
  <si>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</si>
  <si>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</si>
  <si>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</si>
  <si>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</si>
  <si>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</si>
  <si>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</si>
  <si>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</si>
  <si>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</si>
  <si>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</si>
  <si>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</si>
  <si>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</si>
  <si>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</si>
  <si>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</si>
  <si>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</si>
  <si>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</si>
  <si>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</si>
  <si>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</si>
  <si>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</si>
  <si>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</si>
  <si>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</si>
  <si>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</si>
  <si>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</si>
  <si>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</si>
  <si>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</si>
  <si>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</si>
  <si>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</si>
  <si>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</si>
  <si>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</si>
  <si>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</si>
  <si>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</si>
  <si>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</si>
  <si>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</si>
  <si>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</si>
  <si>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</si>
  <si>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</si>
  <si>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</si>
  <si>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</si>
  <si>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</si>
  <si>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</si>
  <si>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</si>
  <si>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</si>
  <si>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</si>
  <si>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</si>
  <si>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</si>
  <si>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</si>
  <si>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</si>
  <si>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</si>
  <si>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</si>
  <si>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</si>
  <si>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</si>
  <si>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</si>
  <si>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</si>
  <si>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</si>
  <si>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</si>
  <si>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муфта</t>
  </si>
  <si>
    <t>уголок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</si>
  <si>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</si>
  <si>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</si>
  <si>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</si>
  <si>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</si>
  <si>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</si>
  <si>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</si>
  <si>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</si>
  <si>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</si>
  <si>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</si>
  <si>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</si>
  <si>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</si>
  <si>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</si>
  <si>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</si>
  <si>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</si>
  <si>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</si>
  <si>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</si>
  <si>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</si>
  <si>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</si>
  <si>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</si>
  <si>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</si>
  <si>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</si>
  <si>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</si>
  <si>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</si>
  <si>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</si>
  <si>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</si>
  <si>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</si>
  <si>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</si>
  <si>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</si>
  <si>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</si>
  <si>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</si>
  <si>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</si>
  <si>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</si>
  <si>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</si>
  <si>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</si>
  <si>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ООО "Прайд-ЛТД</t>
  </si>
  <si>
    <t>Павловская Татьяна Анатольевна</t>
  </si>
  <si>
    <t>1 подъезд</t>
  </si>
  <si>
    <t xml:space="preserve">Уровень собираемости  2015 года </t>
  </si>
  <si>
    <t>ИТОГО  РАСХОДЫ</t>
  </si>
  <si>
    <t>Отчет за  2015 год Ленина, 49 (2 под., 24 кв., 6540,3 кв. м)</t>
  </si>
  <si>
    <t>ул. Ленина, д. 49</t>
  </si>
  <si>
    <t>Уборка мест общего пользования</t>
  </si>
  <si>
    <t>Осипенко Сергей Николаевич</t>
  </si>
  <si>
    <t>Уборка придомовой территории</t>
  </si>
  <si>
    <t xml:space="preserve">Акимова Татьяна Петровна  </t>
  </si>
  <si>
    <t>Ленина 49</t>
  </si>
  <si>
    <t>Устранение засора КНС</t>
  </si>
  <si>
    <t>2 подъезд, 2 этаж</t>
  </si>
  <si>
    <t>Замена электролампочки</t>
  </si>
  <si>
    <t>Замена светошумового датчика</t>
  </si>
  <si>
    <t>Прочистка стояка КНС</t>
  </si>
  <si>
    <t>семикин</t>
  </si>
  <si>
    <t>1-2 подъезд</t>
  </si>
  <si>
    <t>Замена светильника</t>
  </si>
  <si>
    <t>2 подъезд</t>
  </si>
  <si>
    <t>Штукатурка и окраска дыр в панелях</t>
  </si>
  <si>
    <t>1 подвал</t>
  </si>
  <si>
    <t>Ремонт стояка КНС</t>
  </si>
  <si>
    <t>1 подъезд, кв 4</t>
  </si>
  <si>
    <t>Прочистка КНС</t>
  </si>
  <si>
    <t>Копосов С.А</t>
  </si>
  <si>
    <t>2 подъезд, 3 этаж</t>
  </si>
  <si>
    <t>Замена датчика</t>
  </si>
  <si>
    <t>Копосов С А</t>
  </si>
  <si>
    <t>Восстановление наружного освещения</t>
  </si>
  <si>
    <t>Отключил переноску</t>
  </si>
  <si>
    <t>Сайкинов А.С</t>
  </si>
  <si>
    <t>1,2 подъезд</t>
  </si>
  <si>
    <t>Ремонт кровли козырька.</t>
  </si>
  <si>
    <t>Замена лампочек, замена патронов и датчиков движения</t>
  </si>
  <si>
    <t>Произведен ремонт металлической двери. (сварка)</t>
  </si>
  <si>
    <t>кв 20</t>
  </si>
  <si>
    <t>Аварийный вызов, устранил</t>
  </si>
  <si>
    <t>2 подъезд,2 эт</t>
  </si>
  <si>
    <t>Заменил патрон,лампу накала и датчик звука</t>
  </si>
  <si>
    <t>1 подъезд, 2 этаж</t>
  </si>
  <si>
    <t xml:space="preserve">Демонтаж старого светильника, монтаж нового с датчиком движения </t>
  </si>
  <si>
    <t>1 подъезд, 1-2 этаж</t>
  </si>
  <si>
    <t>Установка датчика звука</t>
  </si>
  <si>
    <t>кв.12</t>
  </si>
  <si>
    <t>Укладка термоизоляции на розливе ЦО</t>
  </si>
  <si>
    <t>Забили слуховое окно</t>
  </si>
  <si>
    <t xml:space="preserve"> кв.1 и 4</t>
  </si>
  <si>
    <t>Замена участков ХВС и ГВС</t>
  </si>
  <si>
    <t>тройник</t>
  </si>
  <si>
    <t>Вызов водоканала</t>
  </si>
  <si>
    <t>Замена лежака КНС</t>
  </si>
  <si>
    <t>Покрасочные работы Ленина  49,   подъезд 2</t>
  </si>
  <si>
    <t>Удаление сосулек с  козырьков Ленина  49</t>
  </si>
  <si>
    <t xml:space="preserve">Сантехматериалы </t>
  </si>
  <si>
    <t>Замена розлива  ГВС  Ленина  49</t>
  </si>
  <si>
    <t>Ремонт створки Ленина 49 - 1 подъезд</t>
  </si>
  <si>
    <t>Сантехматериалы Ленина 49</t>
  </si>
  <si>
    <t>Изготовление ключей Ленина 49</t>
  </si>
  <si>
    <t>Покос травы Ленина 49</t>
  </si>
  <si>
    <t>Очистка  подвала Ленина 49</t>
  </si>
  <si>
    <t>Ремонт козырьков подъездов № 1 и 2 Ленина 49</t>
  </si>
  <si>
    <t>Ремонт домофона электронной начинки Ленина 49  2 подъезд</t>
  </si>
  <si>
    <t>Ключи Ленина 49 подъезд 2</t>
  </si>
  <si>
    <t>Сантехматериалы Ленина  49, кв. 15, 18</t>
  </si>
  <si>
    <t>Утеплитель для ЦО  Ленина  49</t>
  </si>
  <si>
    <t>Замена стояков ХВС, ГВС полотенцесушитель, Ленина 49 кв. 15, 18, 21, 24</t>
  </si>
  <si>
    <t>Замена аварийного участка ОТОПЛЕНИЯ 14 м Ленина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</si>
</sst>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2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8" borderId="1" xfId="0" applyFont="1" applyFill="1" applyBorder="1" applyAlignment="1">
      <alignment/>
    </xf>
    <xf numFmtId="4" fontId="2" fillId="9" borderId="1" xfId="0" applyNumberFormat="1" applyFont="1" applyFill="1" applyBorder="1" applyAlignment="1">
      <alignment/>
    </xf>
    <xf numFmtId="4" fontId="1" fillId="9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 applyProtection="1">
      <alignment/>
      <protection hidden="1"/>
    </xf>
    <xf numFmtId="0" fontId="1" fillId="9" borderId="1" xfId="0" applyFont="1" applyFill="1" applyBorder="1" applyAlignment="1">
      <alignment/>
    </xf>
    <xf numFmtId="0" fontId="7" fillId="10" borderId="1" xfId="0" applyFont="1" applyFill="1" applyBorder="1" applyAlignment="1">
      <alignment/>
    </xf>
    <xf numFmtId="4" fontId="2" fillId="11" borderId="1" xfId="0" applyNumberFormat="1" applyFont="1" applyFill="1" applyBorder="1" applyAlignment="1">
      <alignment/>
    </xf>
    <xf numFmtId="14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16" activePane="bottomLeft" state="frozen"/>
      <selection pane="topLeft" activeCell="A1" sqref="A1"/>
      <selection pane="bottomLeft" activeCell="Q1" sqref="Q1:BH16384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0" width="0" style="11" hidden="1" customWidth="1"/>
    <col min="61" max="16384" width="9.125" style="11" customWidth="1"/>
  </cols>
  <sheetData>
    <row r="1" ht="15.75">
      <c r="B1" s="14" t="s">
        <v>172</v>
      </c>
    </row>
    <row r="2" ht="11.25">
      <c r="O2" s="15"/>
    </row>
    <row r="3" spans="2:15" ht="15.75">
      <c r="B3" s="14" t="s">
        <v>235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214</v>
      </c>
      <c r="C6" s="13">
        <f>SUM(C7:C18)</f>
        <v>3204.3342107775516</v>
      </c>
      <c r="D6" s="13">
        <f aca="true" t="shared" si="0" ref="D6:N6">SUM(D7:D18)</f>
        <v>3287.2906517913184</v>
      </c>
      <c r="E6" s="13">
        <f t="shared" si="0"/>
        <v>3885.046967255802</v>
      </c>
      <c r="F6" s="13">
        <f t="shared" si="0"/>
        <v>2498.7166772828964</v>
      </c>
      <c r="G6" s="13">
        <f t="shared" si="0"/>
        <v>92670.55226999495</v>
      </c>
      <c r="H6" s="13">
        <f t="shared" si="0"/>
        <v>37124.331051963985</v>
      </c>
      <c r="I6" s="13">
        <f t="shared" si="0"/>
        <v>2657.362524094236</v>
      </c>
      <c r="J6" s="13">
        <f t="shared" si="0"/>
        <v>26534.57545268246</v>
      </c>
      <c r="K6" s="13">
        <f t="shared" si="0"/>
        <v>14719.909737982678</v>
      </c>
      <c r="L6" s="13">
        <f t="shared" si="0"/>
        <v>14283.224322655025</v>
      </c>
      <c r="M6" s="13">
        <f t="shared" si="0"/>
        <v>10491.202320117198</v>
      </c>
      <c r="N6" s="13">
        <f t="shared" si="0"/>
        <v>2075.303984653826</v>
      </c>
      <c r="O6" s="13">
        <f aca="true" t="shared" si="1" ref="O6:O37">SUM(C6:N6)</f>
        <v>213431.8501712519</v>
      </c>
      <c r="Q6" s="12">
        <f>O6/12/N146</f>
        <v>15.685675557166407</v>
      </c>
    </row>
    <row r="7" spans="1:15" ht="11.25">
      <c r="A7" s="23" t="s">
        <v>175</v>
      </c>
      <c r="B7" s="10" t="s">
        <v>215</v>
      </c>
      <c r="C7" s="18">
        <f>AI61/0.87*1.202*C$148+AW61</f>
        <v>1314.1626541893386</v>
      </c>
      <c r="D7" s="18">
        <f aca="true" t="shared" si="2" ref="D7:N7">AJ61/0.87*1.202*D$148+AX61</f>
        <v>1314.1626541893386</v>
      </c>
      <c r="E7" s="18">
        <f t="shared" si="2"/>
        <v>1314.1626541893386</v>
      </c>
      <c r="F7" s="18">
        <f t="shared" si="2"/>
        <v>1314.1626541893386</v>
      </c>
      <c r="G7" s="18">
        <f t="shared" si="2"/>
        <v>90850.37265418934</v>
      </c>
      <c r="H7" s="18">
        <f t="shared" si="2"/>
        <v>30894.18265418934</v>
      </c>
      <c r="I7" s="18">
        <f t="shared" si="2"/>
        <v>1314.1626541893386</v>
      </c>
      <c r="J7" s="18">
        <f t="shared" si="2"/>
        <v>1314.1626541893386</v>
      </c>
      <c r="K7" s="18">
        <f t="shared" si="2"/>
        <v>1314.1626541893386</v>
      </c>
      <c r="L7" s="18">
        <f t="shared" si="2"/>
        <v>7314.162654189338</v>
      </c>
      <c r="M7" s="18">
        <f t="shared" si="2"/>
        <v>1314.1626541893386</v>
      </c>
      <c r="N7" s="18">
        <f t="shared" si="2"/>
        <v>1314.1626541893386</v>
      </c>
      <c r="O7" s="13">
        <f t="shared" si="1"/>
        <v>140886.18185027206</v>
      </c>
    </row>
    <row r="8" spans="1:15" ht="11.25">
      <c r="A8" s="23" t="s">
        <v>176</v>
      </c>
      <c r="B8" s="10" t="s">
        <v>216</v>
      </c>
      <c r="C8" s="18">
        <f>AI62/0.87*1.202*C$148+AW62</f>
        <v>1745.95895485155</v>
      </c>
      <c r="D8" s="18">
        <f aca="true" t="shared" si="3" ref="D8:N8">AJ62/0.87*1.202*D$148+AX62</f>
        <v>1745.95895485155</v>
      </c>
      <c r="E8" s="18">
        <f t="shared" si="3"/>
        <v>1296.5904221276069</v>
      </c>
      <c r="F8" s="18">
        <f t="shared" si="3"/>
        <v>750.9500881081935</v>
      </c>
      <c r="G8" s="18">
        <f t="shared" si="3"/>
        <v>750.9500881081935</v>
      </c>
      <c r="H8" s="18">
        <f t="shared" si="3"/>
        <v>750.9500881081935</v>
      </c>
      <c r="I8" s="18">
        <f t="shared" si="3"/>
        <v>750.9500881081935</v>
      </c>
      <c r="J8" s="18">
        <f t="shared" si="3"/>
        <v>750.9500881081935</v>
      </c>
      <c r="K8" s="18">
        <f t="shared" si="3"/>
        <v>750.9500881081935</v>
      </c>
      <c r="L8" s="18">
        <f t="shared" si="3"/>
        <v>750.9500881081935</v>
      </c>
      <c r="M8" s="18">
        <f t="shared" si="3"/>
        <v>750.9500881081935</v>
      </c>
      <c r="N8" s="18">
        <f t="shared" si="3"/>
        <v>750.9500881081935</v>
      </c>
      <c r="O8" s="13">
        <f t="shared" si="1"/>
        <v>11547.059124804446</v>
      </c>
    </row>
    <row r="9" spans="1:15" ht="11.25">
      <c r="A9" s="23" t="s">
        <v>177</v>
      </c>
      <c r="B9" s="10" t="s">
        <v>136</v>
      </c>
      <c r="C9" s="18">
        <f>AI63*C$148+AW63</f>
        <v>126.27601518958573</v>
      </c>
      <c r="D9" s="18">
        <f aca="true" t="shared" si="4" ref="D9:N9">AJ63*D$148+AX63</f>
        <v>158.14036119046756</v>
      </c>
      <c r="E9" s="18">
        <f t="shared" si="4"/>
        <v>11.685957901883329</v>
      </c>
      <c r="F9" s="18">
        <f t="shared" si="4"/>
        <v>433.6039349853641</v>
      </c>
      <c r="G9" s="18">
        <f t="shared" si="4"/>
        <v>1004.1414598485562</v>
      </c>
      <c r="H9" s="18">
        <f t="shared" si="4"/>
        <v>3037.5506309141083</v>
      </c>
      <c r="I9" s="18">
        <f t="shared" si="4"/>
        <v>516.4269386658793</v>
      </c>
      <c r="J9" s="18">
        <f t="shared" si="4"/>
        <v>51.30271402158199</v>
      </c>
      <c r="K9" s="18">
        <f t="shared" si="4"/>
        <v>456.51819606571746</v>
      </c>
      <c r="L9" s="18">
        <f t="shared" si="4"/>
        <v>5946.943003741233</v>
      </c>
      <c r="M9" s="18">
        <f t="shared" si="4"/>
        <v>8426.089577819665</v>
      </c>
      <c r="N9" s="18">
        <f t="shared" si="4"/>
        <v>10.191242356293602</v>
      </c>
      <c r="O9" s="13">
        <f t="shared" si="1"/>
        <v>20178.870032700335</v>
      </c>
    </row>
    <row r="10" spans="1:15" ht="11.25">
      <c r="A10" s="23" t="s">
        <v>178</v>
      </c>
      <c r="B10" s="10" t="s">
        <v>138</v>
      </c>
      <c r="C10" s="18">
        <f aca="true" t="shared" si="5" ref="C10:C18">AI64*C$148+AW64</f>
        <v>17.93658654707674</v>
      </c>
      <c r="D10" s="18">
        <f aca="true" t="shared" si="6" ref="D10:D18">AJ64*D$148+AX64</f>
        <v>69.028681559962</v>
      </c>
      <c r="E10" s="18">
        <f aca="true" t="shared" si="7" ref="E10:E18">AK64*E$148+AY64</f>
        <v>262.6079330369735</v>
      </c>
      <c r="F10" s="18">
        <f aca="true" t="shared" si="8" ref="F10:F18">AL64*F$148+AZ64</f>
        <v>0</v>
      </c>
      <c r="G10" s="18">
        <f aca="true" t="shared" si="9" ref="G10:G18">AM64*G$148+BA64</f>
        <v>65.0880678488618</v>
      </c>
      <c r="H10" s="18">
        <f aca="true" t="shared" si="10" ref="H10:H18">AN64*H$148+BB64</f>
        <v>441.6476787523395</v>
      </c>
      <c r="I10" s="18">
        <f aca="true" t="shared" si="11" ref="I10:I18">AO64*I$148+BC64</f>
        <v>75.8228431308244</v>
      </c>
      <c r="J10" s="18">
        <f aca="true" t="shared" si="12" ref="J10:J18">AP64*J$148+BD64</f>
        <v>618.1599963633447</v>
      </c>
      <c r="K10" s="18">
        <f aca="true" t="shared" si="13" ref="K10:K18">AQ64*K$148+BE64</f>
        <v>178.2787996194294</v>
      </c>
      <c r="L10" s="18">
        <f aca="true" t="shared" si="14" ref="L10:L18">AR64*L$148+BF64</f>
        <v>271.1685766162601</v>
      </c>
      <c r="M10" s="18">
        <f aca="true" t="shared" si="15" ref="M10:M18">AS64*M$148+BG64</f>
        <v>0</v>
      </c>
      <c r="N10" s="18">
        <f aca="true" t="shared" si="16" ref="N10:N18">AT64*N$148+BH64</f>
        <v>0</v>
      </c>
      <c r="O10" s="13">
        <f t="shared" si="1"/>
        <v>1999.7391634750725</v>
      </c>
    </row>
    <row r="11" spans="1:15" ht="11.25">
      <c r="A11" s="23" t="s">
        <v>179</v>
      </c>
      <c r="B11" s="10" t="s">
        <v>217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0</v>
      </c>
      <c r="J11" s="18">
        <f t="shared" si="12"/>
        <v>23800</v>
      </c>
      <c r="K11" s="18">
        <f t="shared" si="13"/>
        <v>0</v>
      </c>
      <c r="L11" s="18">
        <f t="shared" si="14"/>
        <v>0</v>
      </c>
      <c r="M11" s="18">
        <f t="shared" si="15"/>
        <v>0</v>
      </c>
      <c r="N11" s="18">
        <f t="shared" si="16"/>
        <v>0</v>
      </c>
      <c r="O11" s="13">
        <f t="shared" si="1"/>
        <v>23800</v>
      </c>
    </row>
    <row r="12" spans="1:15" ht="11.25">
      <c r="A12" s="23" t="s">
        <v>180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181</v>
      </c>
      <c r="B13" s="8" t="s">
        <v>218</v>
      </c>
      <c r="C13" s="18">
        <f t="shared" si="5"/>
        <v>0</v>
      </c>
      <c r="D13" s="18">
        <f t="shared" si="6"/>
        <v>0</v>
      </c>
      <c r="E13" s="18">
        <f t="shared" si="7"/>
        <v>0</v>
      </c>
      <c r="F13" s="18">
        <f t="shared" si="8"/>
        <v>0</v>
      </c>
      <c r="G13" s="18">
        <f t="shared" si="9"/>
        <v>0</v>
      </c>
      <c r="H13" s="18">
        <f t="shared" si="10"/>
        <v>2000</v>
      </c>
      <c r="I13" s="18">
        <f t="shared" si="11"/>
        <v>0</v>
      </c>
      <c r="J13" s="18">
        <f t="shared" si="12"/>
        <v>0</v>
      </c>
      <c r="K13" s="18">
        <f t="shared" si="13"/>
        <v>12020</v>
      </c>
      <c r="L13" s="18">
        <f t="shared" si="14"/>
        <v>0</v>
      </c>
      <c r="M13" s="18">
        <f t="shared" si="15"/>
        <v>0</v>
      </c>
      <c r="N13" s="18">
        <f t="shared" si="16"/>
        <v>0</v>
      </c>
      <c r="O13" s="13">
        <f t="shared" si="1"/>
        <v>14020</v>
      </c>
    </row>
    <row r="14" spans="1:15" ht="11.25">
      <c r="A14" s="23" t="s">
        <v>182</v>
      </c>
      <c r="B14" s="10" t="s">
        <v>219</v>
      </c>
      <c r="C14" s="18">
        <f t="shared" si="5"/>
        <v>0</v>
      </c>
      <c r="D14" s="18">
        <f t="shared" si="6"/>
        <v>0</v>
      </c>
      <c r="E14" s="18">
        <f t="shared" si="7"/>
        <v>1000</v>
      </c>
      <c r="F14" s="18">
        <f t="shared" si="8"/>
        <v>0</v>
      </c>
      <c r="G14" s="18">
        <f t="shared" si="9"/>
        <v>0</v>
      </c>
      <c r="H14" s="18">
        <f t="shared" si="10"/>
        <v>0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1000</v>
      </c>
    </row>
    <row r="15" spans="1:15" ht="11.25">
      <c r="A15" s="23" t="s">
        <v>183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0</v>
      </c>
    </row>
    <row r="16" spans="1:15" ht="11.25">
      <c r="A16" s="23" t="s">
        <v>184</v>
      </c>
      <c r="B16" s="10" t="s">
        <v>220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0</v>
      </c>
      <c r="K16" s="18">
        <f t="shared" si="13"/>
        <v>0</v>
      </c>
      <c r="L16" s="18">
        <f t="shared" si="14"/>
        <v>0</v>
      </c>
      <c r="M16" s="18">
        <f t="shared" si="15"/>
        <v>0</v>
      </c>
      <c r="N16" s="18">
        <f t="shared" si="16"/>
        <v>0</v>
      </c>
      <c r="O16" s="13">
        <f t="shared" si="1"/>
        <v>0</v>
      </c>
    </row>
    <row r="17" spans="1:15" ht="11.25">
      <c r="A17" s="23" t="s">
        <v>185</v>
      </c>
      <c r="B17" s="10" t="s">
        <v>221</v>
      </c>
      <c r="C17" s="18">
        <f t="shared" si="5"/>
        <v>0</v>
      </c>
      <c r="D17" s="18">
        <f t="shared" si="6"/>
        <v>0</v>
      </c>
      <c r="E17" s="18">
        <f t="shared" si="7"/>
        <v>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0</v>
      </c>
    </row>
    <row r="18" spans="1:15" ht="11.25">
      <c r="A18" s="23" t="s">
        <v>186</v>
      </c>
      <c r="B18" s="10" t="s">
        <v>222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0</v>
      </c>
      <c r="J18" s="18">
        <f t="shared" si="12"/>
        <v>0</v>
      </c>
      <c r="K18" s="18">
        <f t="shared" si="13"/>
        <v>0</v>
      </c>
      <c r="L18" s="18">
        <f t="shared" si="14"/>
        <v>0</v>
      </c>
      <c r="M18" s="18">
        <f t="shared" si="15"/>
        <v>0</v>
      </c>
      <c r="N18" s="18">
        <f t="shared" si="16"/>
        <v>0</v>
      </c>
      <c r="O18" s="13">
        <f t="shared" si="1"/>
        <v>0</v>
      </c>
    </row>
    <row r="19" spans="1:17" ht="11.25">
      <c r="A19" s="7">
        <v>23</v>
      </c>
      <c r="B19" s="10" t="s">
        <v>198</v>
      </c>
      <c r="C19" s="13">
        <f>SUM(C20:C50)</f>
        <v>14161.321925151926</v>
      </c>
      <c r="D19" s="13">
        <f aca="true" t="shared" si="17" ref="D19:N19">SUM(D20:D50)</f>
        <v>22633.865389051458</v>
      </c>
      <c r="E19" s="13">
        <f t="shared" si="17"/>
        <v>14195.646029407922</v>
      </c>
      <c r="F19" s="13">
        <f t="shared" si="17"/>
        <v>14822.10060998344</v>
      </c>
      <c r="G19" s="13">
        <f t="shared" si="17"/>
        <v>14407.827423499491</v>
      </c>
      <c r="H19" s="13">
        <f t="shared" si="17"/>
        <v>14464.672814530586</v>
      </c>
      <c r="I19" s="13">
        <f t="shared" si="17"/>
        <v>25385.450015934883</v>
      </c>
      <c r="J19" s="13">
        <f t="shared" si="17"/>
        <v>16937.165498753966</v>
      </c>
      <c r="K19" s="13">
        <f t="shared" si="17"/>
        <v>17483.609858539305</v>
      </c>
      <c r="L19" s="13">
        <f t="shared" si="17"/>
        <v>17034.92071073492</v>
      </c>
      <c r="M19" s="13">
        <f t="shared" si="17"/>
        <v>19702.43545839364</v>
      </c>
      <c r="N19" s="13">
        <f t="shared" si="17"/>
        <v>19197.66811628275</v>
      </c>
      <c r="O19" s="13">
        <f t="shared" si="1"/>
        <v>210426.68385026432</v>
      </c>
      <c r="Q19" s="12">
        <f>O19/12/N146</f>
        <v>15.464817874170585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739.5923178858311</v>
      </c>
      <c r="D20" s="18">
        <f t="shared" si="18"/>
        <v>549.3557939016839</v>
      </c>
      <c r="E20" s="18">
        <f t="shared" si="18"/>
        <v>549.3557939016839</v>
      </c>
      <c r="F20" s="18">
        <f t="shared" si="18"/>
        <v>576.8221432345151</v>
      </c>
      <c r="G20" s="18">
        <f t="shared" si="18"/>
        <v>576.8221432345151</v>
      </c>
      <c r="H20" s="18">
        <f t="shared" si="18"/>
        <v>499.46517842099007</v>
      </c>
      <c r="I20" s="18">
        <f t="shared" si="18"/>
        <v>310.72336998243253</v>
      </c>
      <c r="J20" s="18">
        <f t="shared" si="18"/>
        <v>216.05814268390404</v>
      </c>
      <c r="K20" s="18">
        <f t="shared" si="18"/>
        <v>216.05814268390404</v>
      </c>
      <c r="L20" s="18">
        <f t="shared" si="18"/>
        <v>216.05814268390404</v>
      </c>
      <c r="M20" s="18">
        <f t="shared" si="18"/>
        <v>216.05814268390404</v>
      </c>
      <c r="N20" s="18">
        <f t="shared" si="18"/>
        <v>216.05814268390404</v>
      </c>
      <c r="O20" s="13">
        <f t="shared" si="1"/>
        <v>4882.427453981173</v>
      </c>
    </row>
    <row r="21" spans="1:15" ht="11.25">
      <c r="A21" s="23" t="s">
        <v>118</v>
      </c>
      <c r="B21" s="10" t="s">
        <v>31</v>
      </c>
      <c r="C21" s="18">
        <f t="shared" si="18"/>
        <v>3713.505000504512</v>
      </c>
      <c r="D21" s="18">
        <f t="shared" si="18"/>
        <v>3713.505000504512</v>
      </c>
      <c r="E21" s="18">
        <f t="shared" si="18"/>
        <v>3713.505000504512</v>
      </c>
      <c r="F21" s="18">
        <f t="shared" si="18"/>
        <v>4279.644275851466</v>
      </c>
      <c r="G21" s="18">
        <f t="shared" si="18"/>
        <v>4089.407751867319</v>
      </c>
      <c r="H21" s="18">
        <f t="shared" si="18"/>
        <v>4001.5225542835856</v>
      </c>
      <c r="I21" s="18">
        <f t="shared" si="18"/>
        <v>4012.118185136577</v>
      </c>
      <c r="J21" s="18">
        <f t="shared" si="18"/>
        <v>4054.593924445294</v>
      </c>
      <c r="K21" s="18">
        <f t="shared" si="18"/>
        <v>4054.593924445294</v>
      </c>
      <c r="L21" s="18">
        <f t="shared" si="18"/>
        <v>4054.593924445294</v>
      </c>
      <c r="M21" s="18">
        <f t="shared" si="18"/>
        <v>4054.593924445294</v>
      </c>
      <c r="N21" s="18">
        <f t="shared" si="18"/>
        <v>4054.593924445294</v>
      </c>
      <c r="O21" s="13">
        <f t="shared" si="1"/>
        <v>47796.17739087896</v>
      </c>
    </row>
    <row r="22" spans="1:15" ht="11.25">
      <c r="A22" s="23" t="s">
        <v>119</v>
      </c>
      <c r="B22" s="10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1"/>
        <v>0</v>
      </c>
    </row>
    <row r="23" spans="1:15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19" ref="D23:N23">AJ77*D$148+AX77</f>
        <v>180.18116485927087</v>
      </c>
      <c r="E23" s="18">
        <f t="shared" si="19"/>
        <v>180.18116485927087</v>
      </c>
      <c r="F23" s="18">
        <f t="shared" si="19"/>
        <v>0</v>
      </c>
      <c r="G23" s="18">
        <f t="shared" si="19"/>
        <v>0</v>
      </c>
      <c r="H23" s="18">
        <f t="shared" si="19"/>
        <v>0</v>
      </c>
      <c r="I23" s="18">
        <f t="shared" si="19"/>
        <v>0</v>
      </c>
      <c r="J23" s="18">
        <f t="shared" si="19"/>
        <v>0</v>
      </c>
      <c r="K23" s="18">
        <f t="shared" si="19"/>
        <v>0</v>
      </c>
      <c r="L23" s="18">
        <f t="shared" si="19"/>
        <v>0</v>
      </c>
      <c r="M23" s="18">
        <f t="shared" si="19"/>
        <v>607.8056941293504</v>
      </c>
      <c r="N23" s="18">
        <f t="shared" si="19"/>
        <v>232.6320921863286</v>
      </c>
      <c r="O23" s="13">
        <f t="shared" si="1"/>
        <v>1200.8001160342208</v>
      </c>
    </row>
    <row r="24" spans="1:15" ht="11.25">
      <c r="A24" s="23" t="s">
        <v>123</v>
      </c>
      <c r="B24" s="10" t="s">
        <v>199</v>
      </c>
      <c r="C24" s="18">
        <f>AI78*C$148+AW78</f>
        <v>0</v>
      </c>
      <c r="D24" s="18">
        <f aca="true" t="shared" si="20" ref="D24:N24">AJ78*D$148+AX78</f>
        <v>8485.153427775049</v>
      </c>
      <c r="E24" s="18">
        <f t="shared" si="20"/>
        <v>0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0</v>
      </c>
      <c r="K24" s="18">
        <f t="shared" si="20"/>
        <v>0</v>
      </c>
      <c r="L24" s="18">
        <f t="shared" si="20"/>
        <v>0</v>
      </c>
      <c r="M24" s="18">
        <f t="shared" si="20"/>
        <v>0</v>
      </c>
      <c r="N24" s="18">
        <f t="shared" si="20"/>
        <v>1304.479021605581</v>
      </c>
      <c r="O24" s="13">
        <f t="shared" si="1"/>
        <v>9789.63244938063</v>
      </c>
    </row>
    <row r="25" spans="1:15" ht="11.25">
      <c r="A25" s="23" t="s">
        <v>124</v>
      </c>
      <c r="B25" s="10" t="s">
        <v>125</v>
      </c>
      <c r="C25" s="56">
        <f>(Y32+Y33)/0.87*1.202</f>
        <v>9671.264367816091</v>
      </c>
      <c r="D25" s="56">
        <f aca="true" t="shared" si="21" ref="D25:N25">(Z32+Z33)/0.87*1.202</f>
        <v>9671.264367816091</v>
      </c>
      <c r="E25" s="56">
        <f t="shared" si="21"/>
        <v>9671.264367816091</v>
      </c>
      <c r="F25" s="56">
        <f t="shared" si="21"/>
        <v>9671.264367816091</v>
      </c>
      <c r="G25" s="56">
        <f t="shared" si="21"/>
        <v>9671.264367816091</v>
      </c>
      <c r="H25" s="56">
        <f t="shared" si="21"/>
        <v>9671.264367816091</v>
      </c>
      <c r="I25" s="56">
        <f t="shared" si="21"/>
        <v>12434.48275862069</v>
      </c>
      <c r="J25" s="56">
        <f t="shared" si="21"/>
        <v>12434.48275862069</v>
      </c>
      <c r="K25" s="56">
        <f t="shared" si="21"/>
        <v>12434.48275862069</v>
      </c>
      <c r="L25" s="56">
        <f t="shared" si="21"/>
        <v>12434.48275862069</v>
      </c>
      <c r="M25" s="56">
        <f t="shared" si="21"/>
        <v>12434.48275862069</v>
      </c>
      <c r="N25" s="56">
        <f t="shared" si="21"/>
        <v>12434.48275862069</v>
      </c>
      <c r="O25" s="13">
        <f t="shared" si="1"/>
        <v>132634.4827586207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2" ref="D26:D36">AJ80*D$148+AX80</f>
        <v>0</v>
      </c>
      <c r="E26" s="18">
        <f aca="true" t="shared" si="23" ref="E26:E36">AK80*E$148+AY80</f>
        <v>0</v>
      </c>
      <c r="F26" s="18">
        <f aca="true" t="shared" si="24" ref="F26:F36">AL80*F$148+AZ80</f>
        <v>0</v>
      </c>
      <c r="G26" s="18">
        <f aca="true" t="shared" si="25" ref="G26:G36">AM80*G$148+BA80</f>
        <v>0</v>
      </c>
      <c r="H26" s="18">
        <f aca="true" t="shared" si="26" ref="H26:H36">AN80*H$148+BB80</f>
        <v>0</v>
      </c>
      <c r="I26" s="18">
        <f aca="true" t="shared" si="27" ref="I26:I36">AO80*I$148+BC80</f>
        <v>0</v>
      </c>
      <c r="J26" s="18">
        <f aca="true" t="shared" si="28" ref="J26:J36">AP80*J$148+BD80</f>
        <v>0</v>
      </c>
      <c r="K26" s="18">
        <f aca="true" t="shared" si="29" ref="K26:K36">AQ80*K$148+BE80</f>
        <v>0</v>
      </c>
      <c r="L26" s="18">
        <f aca="true" t="shared" si="30" ref="L26:L36">AR80*L$148+BF80</f>
        <v>0</v>
      </c>
      <c r="M26" s="18">
        <f aca="true" t="shared" si="31" ref="M26:M36">AS80*M$148+BG80</f>
        <v>0</v>
      </c>
      <c r="N26" s="18">
        <f aca="true" t="shared" si="32" ref="N26:N36">AT80*N$148+BH80</f>
        <v>0</v>
      </c>
      <c r="O26" s="13">
        <f t="shared" si="1"/>
        <v>0</v>
      </c>
    </row>
    <row r="27" spans="1:15" ht="11.25">
      <c r="A27" s="23" t="s">
        <v>128</v>
      </c>
      <c r="B27" s="10" t="s">
        <v>129</v>
      </c>
      <c r="C27" s="18">
        <f aca="true" t="shared" si="33" ref="C27:C36">AI81*C$148+AW81</f>
        <v>5.978862182358912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0</v>
      </c>
      <c r="J27" s="18">
        <f t="shared" si="28"/>
        <v>0</v>
      </c>
      <c r="K27" s="18">
        <f t="shared" si="29"/>
        <v>84.92701963578001</v>
      </c>
      <c r="L27" s="18">
        <f t="shared" si="30"/>
        <v>0</v>
      </c>
      <c r="M27" s="18">
        <f t="shared" si="31"/>
        <v>64.57171156947625</v>
      </c>
      <c r="N27" s="18">
        <f t="shared" si="32"/>
        <v>0</v>
      </c>
      <c r="O27" s="13">
        <f t="shared" si="1"/>
        <v>155.47759338761517</v>
      </c>
    </row>
    <row r="28" spans="1:15" ht="11.25">
      <c r="A28" s="23" t="s">
        <v>130</v>
      </c>
      <c r="B28" s="10" t="s">
        <v>200</v>
      </c>
      <c r="C28" s="18">
        <f t="shared" si="33"/>
        <v>0</v>
      </c>
      <c r="D28" s="18">
        <f t="shared" si="22"/>
        <v>0</v>
      </c>
      <c r="E28" s="18">
        <f t="shared" si="23"/>
        <v>0</v>
      </c>
      <c r="F28" s="18">
        <f t="shared" si="24"/>
        <v>250.1610290391536</v>
      </c>
      <c r="G28" s="18">
        <f t="shared" si="25"/>
        <v>0</v>
      </c>
      <c r="H28" s="18">
        <f t="shared" si="26"/>
        <v>23.100149340932163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4.348263405351936</v>
      </c>
      <c r="M28" s="18">
        <f t="shared" si="31"/>
        <v>0</v>
      </c>
      <c r="N28" s="18">
        <f t="shared" si="32"/>
        <v>161.51080886254098</v>
      </c>
      <c r="O28" s="13">
        <f t="shared" si="1"/>
        <v>439.12025064797865</v>
      </c>
    </row>
    <row r="29" spans="1:17" ht="11.25">
      <c r="A29" s="23" t="s">
        <v>131</v>
      </c>
      <c r="B29" s="10" t="s">
        <v>201</v>
      </c>
      <c r="C29" s="18">
        <f t="shared" si="33"/>
        <v>0</v>
      </c>
      <c r="D29" s="18">
        <f t="shared" si="22"/>
        <v>0</v>
      </c>
      <c r="E29" s="18">
        <f t="shared" si="23"/>
        <v>0</v>
      </c>
      <c r="F29" s="18">
        <f t="shared" si="24"/>
        <v>0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202</v>
      </c>
      <c r="C30" s="18">
        <f t="shared" si="33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3">
        <f t="shared" si="1"/>
        <v>0</v>
      </c>
    </row>
    <row r="31" spans="1:15" ht="11.25">
      <c r="A31" s="23" t="s">
        <v>133</v>
      </c>
      <c r="B31" s="10" t="s">
        <v>203</v>
      </c>
      <c r="C31" s="18">
        <f t="shared" si="33"/>
        <v>0</v>
      </c>
      <c r="D31" s="18">
        <f t="shared" si="22"/>
        <v>0</v>
      </c>
      <c r="E31" s="18">
        <f t="shared" si="23"/>
        <v>0</v>
      </c>
      <c r="F31" s="18">
        <f t="shared" si="24"/>
        <v>0</v>
      </c>
      <c r="G31" s="18">
        <f t="shared" si="25"/>
        <v>0</v>
      </c>
      <c r="H31" s="18">
        <f t="shared" si="26"/>
        <v>0</v>
      </c>
      <c r="I31" s="18">
        <f t="shared" si="27"/>
        <v>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0</v>
      </c>
      <c r="N31" s="18">
        <f t="shared" si="32"/>
        <v>0</v>
      </c>
      <c r="O31" s="13">
        <f t="shared" si="1"/>
        <v>0</v>
      </c>
    </row>
    <row r="32" spans="1:36" ht="11.25">
      <c r="A32" s="23" t="s">
        <v>134</v>
      </c>
      <c r="B32" s="8" t="s">
        <v>204</v>
      </c>
      <c r="C32" s="18">
        <f t="shared" si="33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3">
        <f t="shared" si="1"/>
        <v>0</v>
      </c>
      <c r="U32" s="49" t="s">
        <v>190</v>
      </c>
      <c r="V32" s="50"/>
      <c r="W32" s="8"/>
      <c r="X32" s="10" t="s">
        <v>191</v>
      </c>
      <c r="Y32" s="51">
        <f>Y36</f>
        <v>3000</v>
      </c>
      <c r="Z32" s="51">
        <f aca="true" t="shared" si="34" ref="Z32:AJ32">Z36</f>
        <v>3000</v>
      </c>
      <c r="AA32" s="51">
        <f t="shared" si="34"/>
        <v>3000</v>
      </c>
      <c r="AB32" s="51">
        <f t="shared" si="34"/>
        <v>3000</v>
      </c>
      <c r="AC32" s="51">
        <f t="shared" si="34"/>
        <v>3000</v>
      </c>
      <c r="AD32" s="51">
        <f t="shared" si="34"/>
        <v>3000</v>
      </c>
      <c r="AE32" s="51">
        <f t="shared" si="34"/>
        <v>3000</v>
      </c>
      <c r="AF32" s="51">
        <f t="shared" si="34"/>
        <v>3000</v>
      </c>
      <c r="AG32" s="51">
        <f t="shared" si="34"/>
        <v>3000</v>
      </c>
      <c r="AH32" s="51">
        <f t="shared" si="34"/>
        <v>3000</v>
      </c>
      <c r="AI32" s="51">
        <f t="shared" si="34"/>
        <v>3000</v>
      </c>
      <c r="AJ32" s="51">
        <f t="shared" si="34"/>
        <v>3000</v>
      </c>
    </row>
    <row r="33" spans="1:36" ht="11.25">
      <c r="A33" s="23" t="s">
        <v>135</v>
      </c>
      <c r="B33" s="8" t="s">
        <v>205</v>
      </c>
      <c r="C33" s="18">
        <f t="shared" si="33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0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0</v>
      </c>
      <c r="O33" s="13">
        <f t="shared" si="1"/>
        <v>0</v>
      </c>
      <c r="U33" s="49" t="s">
        <v>192</v>
      </c>
      <c r="V33" s="29"/>
      <c r="W33" s="8"/>
      <c r="X33" s="10" t="s">
        <v>193</v>
      </c>
      <c r="Y33" s="51">
        <f>Y37+Y38</f>
        <v>4000</v>
      </c>
      <c r="Z33" s="51">
        <f aca="true" t="shared" si="35" ref="Z33:AJ33">Z37+Z38</f>
        <v>4000</v>
      </c>
      <c r="AA33" s="51">
        <f t="shared" si="35"/>
        <v>4000</v>
      </c>
      <c r="AB33" s="51">
        <f t="shared" si="35"/>
        <v>4000</v>
      </c>
      <c r="AC33" s="51">
        <f t="shared" si="35"/>
        <v>4000</v>
      </c>
      <c r="AD33" s="51">
        <f t="shared" si="35"/>
        <v>4000</v>
      </c>
      <c r="AE33" s="51">
        <f t="shared" si="35"/>
        <v>6000</v>
      </c>
      <c r="AF33" s="51">
        <f t="shared" si="35"/>
        <v>6000</v>
      </c>
      <c r="AG33" s="51">
        <f t="shared" si="35"/>
        <v>6000</v>
      </c>
      <c r="AH33" s="51">
        <f t="shared" si="35"/>
        <v>6000</v>
      </c>
      <c r="AI33" s="51">
        <f t="shared" si="35"/>
        <v>6000</v>
      </c>
      <c r="AJ33" s="51">
        <f t="shared" si="35"/>
        <v>6000</v>
      </c>
    </row>
    <row r="34" spans="1:15" ht="11.25">
      <c r="A34" s="23" t="s">
        <v>137</v>
      </c>
      <c r="B34" s="10" t="s">
        <v>206</v>
      </c>
      <c r="C34" s="18">
        <f t="shared" si="33"/>
        <v>0</v>
      </c>
      <c r="D34" s="18">
        <f t="shared" si="22"/>
        <v>0</v>
      </c>
      <c r="E34" s="18">
        <f t="shared" si="23"/>
        <v>0</v>
      </c>
      <c r="F34" s="18">
        <f t="shared" si="24"/>
        <v>0</v>
      </c>
      <c r="G34" s="18">
        <f t="shared" si="25"/>
        <v>0</v>
      </c>
      <c r="H34" s="18">
        <f t="shared" si="26"/>
        <v>0</v>
      </c>
      <c r="I34" s="18">
        <f t="shared" si="27"/>
        <v>0</v>
      </c>
      <c r="J34" s="18">
        <f t="shared" si="28"/>
        <v>0</v>
      </c>
      <c r="K34" s="18">
        <f t="shared" si="29"/>
        <v>0</v>
      </c>
      <c r="L34" s="18">
        <f t="shared" si="30"/>
        <v>0</v>
      </c>
      <c r="M34" s="18">
        <f t="shared" si="31"/>
        <v>0</v>
      </c>
      <c r="N34" s="18">
        <f t="shared" si="32"/>
        <v>0</v>
      </c>
      <c r="O34" s="13">
        <f t="shared" si="1"/>
        <v>0</v>
      </c>
    </row>
    <row r="35" spans="1:15" ht="11.25">
      <c r="A35" s="23" t="s">
        <v>139</v>
      </c>
      <c r="B35" s="10" t="s">
        <v>207</v>
      </c>
      <c r="C35" s="18">
        <f t="shared" si="33"/>
        <v>0</v>
      </c>
      <c r="D35" s="18">
        <f t="shared" si="22"/>
        <v>0</v>
      </c>
      <c r="E35" s="18">
        <f t="shared" si="23"/>
        <v>0</v>
      </c>
      <c r="F35" s="18">
        <f t="shared" si="24"/>
        <v>0</v>
      </c>
      <c r="G35" s="18">
        <f t="shared" si="25"/>
        <v>0</v>
      </c>
      <c r="H35" s="18">
        <f t="shared" si="26"/>
        <v>0</v>
      </c>
      <c r="I35" s="18">
        <f t="shared" si="27"/>
        <v>7000</v>
      </c>
      <c r="J35" s="18">
        <f t="shared" si="28"/>
        <v>0</v>
      </c>
      <c r="K35" s="18">
        <f t="shared" si="29"/>
        <v>0</v>
      </c>
      <c r="L35" s="18">
        <f t="shared" si="30"/>
        <v>0</v>
      </c>
      <c r="M35" s="18">
        <f t="shared" si="31"/>
        <v>774.5344190783137</v>
      </c>
      <c r="N35" s="18">
        <f t="shared" si="32"/>
        <v>774.5344190783137</v>
      </c>
      <c r="O35" s="13">
        <f t="shared" si="1"/>
        <v>8549.068838156627</v>
      </c>
    </row>
    <row r="36" spans="1:36" ht="11.25">
      <c r="A36" s="23" t="s">
        <v>140</v>
      </c>
      <c r="B36" s="10" t="s">
        <v>208</v>
      </c>
      <c r="C36" s="18">
        <f t="shared" si="33"/>
        <v>0</v>
      </c>
      <c r="D36" s="18">
        <f t="shared" si="22"/>
        <v>0</v>
      </c>
      <c r="E36" s="18">
        <f t="shared" si="23"/>
        <v>0</v>
      </c>
      <c r="F36" s="18">
        <f t="shared" si="24"/>
        <v>0</v>
      </c>
      <c r="G36" s="18">
        <f t="shared" si="25"/>
        <v>0</v>
      </c>
      <c r="H36" s="18">
        <f t="shared" si="26"/>
        <v>0</v>
      </c>
      <c r="I36" s="18">
        <f t="shared" si="27"/>
        <v>0</v>
      </c>
      <c r="J36" s="18">
        <f t="shared" si="28"/>
        <v>0</v>
      </c>
      <c r="K36" s="18">
        <f t="shared" si="29"/>
        <v>0</v>
      </c>
      <c r="L36" s="18">
        <f t="shared" si="30"/>
        <v>0</v>
      </c>
      <c r="M36" s="18">
        <f t="shared" si="31"/>
        <v>0</v>
      </c>
      <c r="N36" s="18">
        <f t="shared" si="32"/>
        <v>0</v>
      </c>
      <c r="O36" s="13">
        <f t="shared" si="1"/>
        <v>0</v>
      </c>
      <c r="U36" s="65" t="s">
        <v>231</v>
      </c>
      <c r="V36" s="8" t="s">
        <v>236</v>
      </c>
      <c r="W36" s="10" t="s">
        <v>191</v>
      </c>
      <c r="X36" s="10" t="s">
        <v>237</v>
      </c>
      <c r="Y36" s="51">
        <v>3000</v>
      </c>
      <c r="Z36" s="51">
        <v>3000</v>
      </c>
      <c r="AA36" s="51">
        <v>3000</v>
      </c>
      <c r="AB36" s="51">
        <v>3000</v>
      </c>
      <c r="AC36" s="51">
        <v>3000</v>
      </c>
      <c r="AD36" s="51">
        <v>3000</v>
      </c>
      <c r="AE36" s="51">
        <v>3000</v>
      </c>
      <c r="AF36" s="51">
        <v>3000</v>
      </c>
      <c r="AG36" s="51">
        <v>3000</v>
      </c>
      <c r="AH36" s="51">
        <v>3000</v>
      </c>
      <c r="AI36" s="51">
        <v>3000</v>
      </c>
      <c r="AJ36" s="51">
        <v>3000</v>
      </c>
    </row>
    <row r="37" spans="1:36" ht="11.25">
      <c r="A37" s="23" t="s">
        <v>141</v>
      </c>
      <c r="B37" s="10" t="s">
        <v>209</v>
      </c>
      <c r="C37" s="18">
        <f aca="true" t="shared" si="36" ref="C37:N37">V91*C$148</f>
        <v>0</v>
      </c>
      <c r="D37" s="18">
        <f t="shared" si="36"/>
        <v>0</v>
      </c>
      <c r="E37" s="18">
        <f t="shared" si="36"/>
        <v>0</v>
      </c>
      <c r="F37" s="18">
        <f t="shared" si="36"/>
        <v>0</v>
      </c>
      <c r="G37" s="18">
        <f t="shared" si="36"/>
        <v>0</v>
      </c>
      <c r="H37" s="18">
        <f t="shared" si="36"/>
        <v>190.23652398414723</v>
      </c>
      <c r="I37" s="18">
        <f t="shared" si="36"/>
        <v>1081.8479352515617</v>
      </c>
      <c r="J37" s="18">
        <f t="shared" si="36"/>
        <v>201.18871243637741</v>
      </c>
      <c r="K37" s="18">
        <f t="shared" si="36"/>
        <v>0</v>
      </c>
      <c r="L37" s="18">
        <f t="shared" si="36"/>
        <v>163.05987770069763</v>
      </c>
      <c r="M37" s="18">
        <f t="shared" si="36"/>
        <v>0</v>
      </c>
      <c r="N37" s="18">
        <f t="shared" si="36"/>
        <v>0</v>
      </c>
      <c r="O37" s="13">
        <f t="shared" si="1"/>
        <v>1636.333049372784</v>
      </c>
      <c r="U37" s="69" t="s">
        <v>238</v>
      </c>
      <c r="V37" s="8" t="s">
        <v>236</v>
      </c>
      <c r="W37" s="10" t="s">
        <v>193</v>
      </c>
      <c r="X37" s="10" t="s">
        <v>239</v>
      </c>
      <c r="Y37" s="51">
        <v>4000</v>
      </c>
      <c r="Z37" s="51">
        <v>4000</v>
      </c>
      <c r="AA37" s="51">
        <v>4000</v>
      </c>
      <c r="AB37" s="51">
        <v>4000</v>
      </c>
      <c r="AC37" s="66"/>
      <c r="AD37" s="66"/>
      <c r="AE37" s="66"/>
      <c r="AF37" s="66"/>
      <c r="AG37" s="66"/>
      <c r="AH37" s="66"/>
      <c r="AI37" s="66"/>
      <c r="AJ37" s="66"/>
    </row>
    <row r="38" spans="1:36" ht="11.25">
      <c r="A38" s="23" t="s">
        <v>142</v>
      </c>
      <c r="B38" s="10" t="s">
        <v>143</v>
      </c>
      <c r="C38" s="18">
        <f aca="true" t="shared" si="37" ref="C38:C50">AI92*C$148+AW92</f>
        <v>0</v>
      </c>
      <c r="D38" s="18">
        <f aca="true" t="shared" si="38" ref="D38:D50">AJ92*D$148+AX92</f>
        <v>0</v>
      </c>
      <c r="E38" s="18">
        <f aca="true" t="shared" si="39" ref="E38:E50">AK92*E$148+AY92</f>
        <v>0</v>
      </c>
      <c r="F38" s="18">
        <f aca="true" t="shared" si="40" ref="F38:F50">AL92*F$148+AZ92</f>
        <v>0</v>
      </c>
      <c r="G38" s="18">
        <f aca="true" t="shared" si="41" ref="G38:G50">AM92*G$148+BA92</f>
        <v>0</v>
      </c>
      <c r="H38" s="18">
        <f aca="true" t="shared" si="42" ref="H38:H50">AN92*H$148+BB92</f>
        <v>0</v>
      </c>
      <c r="I38" s="18">
        <f aca="true" t="shared" si="43" ref="I38:I50">AO92*I$148+BC92</f>
        <v>0</v>
      </c>
      <c r="J38" s="18">
        <f aca="true" t="shared" si="44" ref="J38:J50">AP92*J$148+BD92</f>
        <v>0</v>
      </c>
      <c r="K38" s="18">
        <f aca="true" t="shared" si="45" ref="K38:K50">AQ92*K$148+BE92</f>
        <v>0</v>
      </c>
      <c r="L38" s="18">
        <f aca="true" t="shared" si="46" ref="L38:L50">AR92*L$148+BF92</f>
        <v>0</v>
      </c>
      <c r="M38" s="18">
        <f aca="true" t="shared" si="47" ref="M38:M50">AS92*M$148+BG92</f>
        <v>0</v>
      </c>
      <c r="N38" s="18">
        <f aca="true" t="shared" si="48" ref="N38:N50">AT92*N$148+BH92</f>
        <v>0</v>
      </c>
      <c r="O38" s="13">
        <f aca="true" t="shared" si="49" ref="O38:O63">SUM(C38:N38)</f>
        <v>0</v>
      </c>
      <c r="U38" s="70" t="s">
        <v>240</v>
      </c>
      <c r="V38" s="8" t="s">
        <v>236</v>
      </c>
      <c r="W38" s="10" t="s">
        <v>193</v>
      </c>
      <c r="X38" s="10" t="s">
        <v>239</v>
      </c>
      <c r="Y38" s="67"/>
      <c r="Z38" s="67"/>
      <c r="AA38" s="67"/>
      <c r="AB38" s="67"/>
      <c r="AC38" s="51">
        <v>4000</v>
      </c>
      <c r="AD38" s="51">
        <v>4000</v>
      </c>
      <c r="AE38" s="71">
        <v>6000</v>
      </c>
      <c r="AF38" s="51">
        <v>6000</v>
      </c>
      <c r="AG38" s="51">
        <v>6000</v>
      </c>
      <c r="AH38" s="51">
        <v>6000</v>
      </c>
      <c r="AI38" s="51">
        <v>6000</v>
      </c>
      <c r="AJ38" s="51">
        <v>6000</v>
      </c>
    </row>
    <row r="39" spans="1:15" ht="11.25">
      <c r="A39" s="23" t="s">
        <v>144</v>
      </c>
      <c r="B39" s="10" t="s">
        <v>35</v>
      </c>
      <c r="C39" s="18">
        <f t="shared" si="37"/>
        <v>0</v>
      </c>
      <c r="D39" s="18">
        <f t="shared" si="38"/>
        <v>0</v>
      </c>
      <c r="E39" s="18">
        <f t="shared" si="39"/>
        <v>0</v>
      </c>
      <c r="F39" s="18">
        <f t="shared" si="40"/>
        <v>0</v>
      </c>
      <c r="G39" s="18">
        <f t="shared" si="41"/>
        <v>0</v>
      </c>
      <c r="H39" s="18">
        <f t="shared" si="42"/>
        <v>0</v>
      </c>
      <c r="I39" s="18">
        <f t="shared" si="43"/>
        <v>0</v>
      </c>
      <c r="J39" s="18">
        <f t="shared" si="44"/>
        <v>0</v>
      </c>
      <c r="K39" s="18">
        <f t="shared" si="45"/>
        <v>0</v>
      </c>
      <c r="L39" s="18">
        <f t="shared" si="46"/>
        <v>0</v>
      </c>
      <c r="M39" s="18">
        <f t="shared" si="47"/>
        <v>0</v>
      </c>
      <c r="N39" s="18">
        <f t="shared" si="48"/>
        <v>0</v>
      </c>
      <c r="O39" s="13">
        <f t="shared" si="49"/>
        <v>0</v>
      </c>
    </row>
    <row r="40" spans="1:15" ht="11.25">
      <c r="A40" s="23" t="s">
        <v>145</v>
      </c>
      <c r="B40" s="10" t="s">
        <v>146</v>
      </c>
      <c r="C40" s="18">
        <f t="shared" si="37"/>
        <v>0</v>
      </c>
      <c r="D40" s="18">
        <f t="shared" si="38"/>
        <v>0</v>
      </c>
      <c r="E40" s="18">
        <f t="shared" si="39"/>
        <v>0</v>
      </c>
      <c r="F40" s="18">
        <f t="shared" si="40"/>
        <v>0</v>
      </c>
      <c r="G40" s="18">
        <f t="shared" si="41"/>
        <v>0</v>
      </c>
      <c r="H40" s="18">
        <f t="shared" si="42"/>
        <v>0</v>
      </c>
      <c r="I40" s="18">
        <f t="shared" si="43"/>
        <v>0</v>
      </c>
      <c r="J40" s="18">
        <f t="shared" si="44"/>
        <v>0</v>
      </c>
      <c r="K40" s="18">
        <f t="shared" si="45"/>
        <v>0</v>
      </c>
      <c r="L40" s="18">
        <f t="shared" si="46"/>
        <v>0</v>
      </c>
      <c r="M40" s="18">
        <f t="shared" si="47"/>
        <v>0</v>
      </c>
      <c r="N40" s="18">
        <f t="shared" si="48"/>
        <v>0</v>
      </c>
      <c r="O40" s="13">
        <f t="shared" si="49"/>
        <v>0</v>
      </c>
    </row>
    <row r="41" spans="1:15" ht="11.25">
      <c r="A41" s="23" t="s">
        <v>147</v>
      </c>
      <c r="B41" s="10" t="s">
        <v>210</v>
      </c>
      <c r="C41" s="18">
        <f t="shared" si="37"/>
        <v>0</v>
      </c>
      <c r="D41" s="18">
        <f t="shared" si="38"/>
        <v>0</v>
      </c>
      <c r="E41" s="18">
        <f t="shared" si="39"/>
        <v>0</v>
      </c>
      <c r="F41" s="18">
        <f t="shared" si="40"/>
        <v>0</v>
      </c>
      <c r="G41" s="18">
        <f t="shared" si="41"/>
        <v>0</v>
      </c>
      <c r="H41" s="18">
        <f t="shared" si="42"/>
        <v>0</v>
      </c>
      <c r="I41" s="18">
        <f t="shared" si="43"/>
        <v>0</v>
      </c>
      <c r="J41" s="18">
        <f t="shared" si="44"/>
        <v>0</v>
      </c>
      <c r="K41" s="18">
        <f t="shared" si="45"/>
        <v>0</v>
      </c>
      <c r="L41" s="18">
        <f t="shared" si="46"/>
        <v>0</v>
      </c>
      <c r="M41" s="18">
        <f t="shared" si="47"/>
        <v>0</v>
      </c>
      <c r="N41" s="18">
        <f t="shared" si="48"/>
        <v>0</v>
      </c>
      <c r="O41" s="13">
        <f t="shared" si="49"/>
        <v>0</v>
      </c>
    </row>
    <row r="42" spans="1:15" ht="11.25">
      <c r="A42" s="23" t="s">
        <v>149</v>
      </c>
      <c r="B42" s="10" t="s">
        <v>150</v>
      </c>
      <c r="C42" s="18">
        <f t="shared" si="37"/>
        <v>0</v>
      </c>
      <c r="D42" s="18">
        <f t="shared" si="38"/>
        <v>0</v>
      </c>
      <c r="E42" s="18">
        <f t="shared" si="39"/>
        <v>0</v>
      </c>
      <c r="F42" s="18">
        <f t="shared" si="40"/>
        <v>0</v>
      </c>
      <c r="G42" s="18">
        <f t="shared" si="41"/>
        <v>0</v>
      </c>
      <c r="H42" s="18">
        <f t="shared" si="42"/>
        <v>0</v>
      </c>
      <c r="I42" s="18">
        <f t="shared" si="43"/>
        <v>0</v>
      </c>
      <c r="J42" s="18">
        <f t="shared" si="44"/>
        <v>0</v>
      </c>
      <c r="K42" s="18">
        <f t="shared" si="45"/>
        <v>0</v>
      </c>
      <c r="L42" s="18">
        <f t="shared" si="46"/>
        <v>0</v>
      </c>
      <c r="M42" s="18">
        <f t="shared" si="47"/>
        <v>0</v>
      </c>
      <c r="N42" s="18">
        <f t="shared" si="48"/>
        <v>0</v>
      </c>
      <c r="O42" s="13">
        <f t="shared" si="49"/>
        <v>0</v>
      </c>
    </row>
    <row r="43" spans="1:15" ht="11.25">
      <c r="A43" s="23" t="s">
        <v>151</v>
      </c>
      <c r="B43" s="10" t="s">
        <v>152</v>
      </c>
      <c r="C43" s="18">
        <f t="shared" si="37"/>
        <v>0</v>
      </c>
      <c r="D43" s="18">
        <f t="shared" si="38"/>
        <v>0</v>
      </c>
      <c r="E43" s="18">
        <f t="shared" si="39"/>
        <v>0</v>
      </c>
      <c r="F43" s="18">
        <f t="shared" si="40"/>
        <v>0</v>
      </c>
      <c r="G43" s="18">
        <f t="shared" si="41"/>
        <v>0</v>
      </c>
      <c r="H43" s="18">
        <f t="shared" si="42"/>
        <v>0</v>
      </c>
      <c r="I43" s="18">
        <f t="shared" si="43"/>
        <v>0</v>
      </c>
      <c r="J43" s="18">
        <f t="shared" si="44"/>
        <v>0</v>
      </c>
      <c r="K43" s="18">
        <f t="shared" si="45"/>
        <v>0</v>
      </c>
      <c r="L43" s="18">
        <f t="shared" si="46"/>
        <v>0</v>
      </c>
      <c r="M43" s="18">
        <f t="shared" si="47"/>
        <v>0</v>
      </c>
      <c r="N43" s="18">
        <f t="shared" si="48"/>
        <v>0</v>
      </c>
      <c r="O43" s="13">
        <f t="shared" si="49"/>
        <v>0</v>
      </c>
    </row>
    <row r="44" spans="1:15" ht="12" customHeight="1">
      <c r="A44" s="23" t="s">
        <v>153</v>
      </c>
      <c r="B44" s="10" t="s">
        <v>154</v>
      </c>
      <c r="C44" s="18">
        <f t="shared" si="37"/>
        <v>0</v>
      </c>
      <c r="D44" s="18">
        <f t="shared" si="38"/>
        <v>0</v>
      </c>
      <c r="E44" s="18">
        <f t="shared" si="39"/>
        <v>0</v>
      </c>
      <c r="F44" s="18">
        <f t="shared" si="40"/>
        <v>0</v>
      </c>
      <c r="G44" s="18">
        <f t="shared" si="41"/>
        <v>0</v>
      </c>
      <c r="H44" s="18">
        <f t="shared" si="42"/>
        <v>0</v>
      </c>
      <c r="I44" s="18">
        <f t="shared" si="43"/>
        <v>0</v>
      </c>
      <c r="J44" s="18">
        <f t="shared" si="44"/>
        <v>0</v>
      </c>
      <c r="K44" s="18">
        <f t="shared" si="45"/>
        <v>0</v>
      </c>
      <c r="L44" s="18">
        <f t="shared" si="46"/>
        <v>0</v>
      </c>
      <c r="M44" s="18">
        <f t="shared" si="47"/>
        <v>0</v>
      </c>
      <c r="N44" s="18">
        <f t="shared" si="48"/>
        <v>0</v>
      </c>
      <c r="O44" s="13">
        <f t="shared" si="49"/>
        <v>0</v>
      </c>
    </row>
    <row r="45" spans="1:15" ht="11.25">
      <c r="A45" s="23" t="s">
        <v>155</v>
      </c>
      <c r="B45" s="10" t="s">
        <v>156</v>
      </c>
      <c r="C45" s="18">
        <f t="shared" si="37"/>
        <v>0</v>
      </c>
      <c r="D45" s="18">
        <f t="shared" si="38"/>
        <v>0</v>
      </c>
      <c r="E45" s="18">
        <f t="shared" si="39"/>
        <v>0</v>
      </c>
      <c r="F45" s="18">
        <f t="shared" si="40"/>
        <v>0</v>
      </c>
      <c r="G45" s="18">
        <f t="shared" si="41"/>
        <v>0</v>
      </c>
      <c r="H45" s="18">
        <f t="shared" si="42"/>
        <v>0</v>
      </c>
      <c r="I45" s="18">
        <f t="shared" si="43"/>
        <v>0</v>
      </c>
      <c r="J45" s="18">
        <f t="shared" si="44"/>
        <v>0</v>
      </c>
      <c r="K45" s="18">
        <f t="shared" si="45"/>
        <v>0</v>
      </c>
      <c r="L45" s="18">
        <f t="shared" si="46"/>
        <v>0</v>
      </c>
      <c r="M45" s="18">
        <f t="shared" si="47"/>
        <v>0</v>
      </c>
      <c r="N45" s="18">
        <f t="shared" si="48"/>
        <v>0</v>
      </c>
      <c r="O45" s="13">
        <f t="shared" si="49"/>
        <v>0</v>
      </c>
    </row>
    <row r="46" spans="1:15" ht="11.25">
      <c r="A46" s="23" t="s">
        <v>157</v>
      </c>
      <c r="B46" s="10" t="s">
        <v>158</v>
      </c>
      <c r="C46" s="18">
        <f t="shared" si="37"/>
        <v>0</v>
      </c>
      <c r="D46" s="18">
        <f t="shared" si="38"/>
        <v>0</v>
      </c>
      <c r="E46" s="18">
        <f t="shared" si="39"/>
        <v>0</v>
      </c>
      <c r="F46" s="18">
        <f t="shared" si="40"/>
        <v>0</v>
      </c>
      <c r="G46" s="18">
        <f t="shared" si="41"/>
        <v>0</v>
      </c>
      <c r="H46" s="18">
        <f t="shared" si="42"/>
        <v>0</v>
      </c>
      <c r="I46" s="18">
        <f t="shared" si="43"/>
        <v>0</v>
      </c>
      <c r="J46" s="18">
        <f t="shared" si="44"/>
        <v>0</v>
      </c>
      <c r="K46" s="18">
        <f t="shared" si="45"/>
        <v>0</v>
      </c>
      <c r="L46" s="18">
        <f t="shared" si="46"/>
        <v>0</v>
      </c>
      <c r="M46" s="18">
        <f t="shared" si="47"/>
        <v>0</v>
      </c>
      <c r="N46" s="18">
        <f t="shared" si="48"/>
        <v>0</v>
      </c>
      <c r="O46" s="13">
        <f t="shared" si="49"/>
        <v>0</v>
      </c>
    </row>
    <row r="47" spans="1:15" ht="11.25">
      <c r="A47" s="23" t="s">
        <v>159</v>
      </c>
      <c r="B47" s="10" t="s">
        <v>211</v>
      </c>
      <c r="C47" s="18">
        <f t="shared" si="37"/>
        <v>0</v>
      </c>
      <c r="D47" s="18">
        <f t="shared" si="38"/>
        <v>0</v>
      </c>
      <c r="E47" s="18">
        <f t="shared" si="39"/>
        <v>0</v>
      </c>
      <c r="F47" s="18">
        <f t="shared" si="40"/>
        <v>0</v>
      </c>
      <c r="G47" s="18">
        <f t="shared" si="41"/>
        <v>0</v>
      </c>
      <c r="H47" s="18">
        <f t="shared" si="42"/>
        <v>0</v>
      </c>
      <c r="I47" s="18">
        <f t="shared" si="43"/>
        <v>0</v>
      </c>
      <c r="J47" s="18">
        <f t="shared" si="44"/>
        <v>0</v>
      </c>
      <c r="K47" s="18">
        <f t="shared" si="45"/>
        <v>0</v>
      </c>
      <c r="L47" s="18">
        <f t="shared" si="46"/>
        <v>0</v>
      </c>
      <c r="M47" s="18">
        <f t="shared" si="47"/>
        <v>0</v>
      </c>
      <c r="N47" s="18">
        <f t="shared" si="48"/>
        <v>0</v>
      </c>
      <c r="O47" s="13">
        <f t="shared" si="49"/>
        <v>0</v>
      </c>
    </row>
    <row r="48" spans="1:15" ht="11.25">
      <c r="A48" s="23" t="s">
        <v>160</v>
      </c>
      <c r="B48" s="10" t="s">
        <v>212</v>
      </c>
      <c r="C48" s="18">
        <f t="shared" si="37"/>
        <v>0</v>
      </c>
      <c r="D48" s="18">
        <f t="shared" si="38"/>
        <v>0</v>
      </c>
      <c r="E48" s="18">
        <f t="shared" si="39"/>
        <v>0</v>
      </c>
      <c r="F48" s="18">
        <f t="shared" si="40"/>
        <v>0</v>
      </c>
      <c r="G48" s="18">
        <f t="shared" si="41"/>
        <v>0</v>
      </c>
      <c r="H48" s="18">
        <f t="shared" si="42"/>
        <v>0</v>
      </c>
      <c r="I48" s="18">
        <f t="shared" si="43"/>
        <v>407.64969425174405</v>
      </c>
      <c r="J48" s="18">
        <f t="shared" si="44"/>
        <v>0</v>
      </c>
      <c r="K48" s="18">
        <f t="shared" si="45"/>
        <v>0</v>
      </c>
      <c r="L48" s="18">
        <f t="shared" si="46"/>
        <v>0</v>
      </c>
      <c r="M48" s="18">
        <f t="shared" si="47"/>
        <v>0</v>
      </c>
      <c r="N48" s="18">
        <f t="shared" si="48"/>
        <v>0</v>
      </c>
      <c r="O48" s="13">
        <f t="shared" si="49"/>
        <v>407.64969425174405</v>
      </c>
    </row>
    <row r="49" spans="1:15" ht="11.25">
      <c r="A49" s="23" t="s">
        <v>161</v>
      </c>
      <c r="B49" s="10" t="s">
        <v>162</v>
      </c>
      <c r="C49" s="18">
        <f t="shared" si="37"/>
        <v>30.98137676313255</v>
      </c>
      <c r="D49" s="18">
        <f t="shared" si="38"/>
        <v>34.405634194847195</v>
      </c>
      <c r="E49" s="18">
        <f t="shared" si="39"/>
        <v>81.33970232636466</v>
      </c>
      <c r="F49" s="18">
        <f t="shared" si="40"/>
        <v>44.208794042213135</v>
      </c>
      <c r="G49" s="18">
        <f t="shared" si="41"/>
        <v>70.33316058156757</v>
      </c>
      <c r="H49" s="18">
        <f t="shared" si="42"/>
        <v>79.08404068483834</v>
      </c>
      <c r="I49" s="18">
        <f t="shared" si="43"/>
        <v>138.6280726918764</v>
      </c>
      <c r="J49" s="18">
        <f t="shared" si="44"/>
        <v>30.841960567698447</v>
      </c>
      <c r="K49" s="18">
        <f t="shared" si="45"/>
        <v>693.5480131536339</v>
      </c>
      <c r="L49" s="18">
        <f t="shared" si="46"/>
        <v>162.377743878983</v>
      </c>
      <c r="M49" s="18">
        <f t="shared" si="47"/>
        <v>191.55649369413436</v>
      </c>
      <c r="N49" s="18">
        <f t="shared" si="48"/>
        <v>19.376948800099566</v>
      </c>
      <c r="O49" s="13">
        <f t="shared" si="49"/>
        <v>1576.6819413793892</v>
      </c>
    </row>
    <row r="50" spans="1:15" ht="11.25">
      <c r="A50" s="23" t="s">
        <v>187</v>
      </c>
      <c r="B50" s="10" t="s">
        <v>213</v>
      </c>
      <c r="C50" s="18">
        <f t="shared" si="37"/>
        <v>0</v>
      </c>
      <c r="D50" s="18">
        <f t="shared" si="38"/>
        <v>0</v>
      </c>
      <c r="E50" s="18">
        <f t="shared" si="39"/>
        <v>0</v>
      </c>
      <c r="F50" s="18">
        <f t="shared" si="40"/>
        <v>0</v>
      </c>
      <c r="G50" s="18">
        <f t="shared" si="41"/>
        <v>0</v>
      </c>
      <c r="H50" s="18">
        <f t="shared" si="42"/>
        <v>0</v>
      </c>
      <c r="I50" s="18">
        <f t="shared" si="43"/>
        <v>0</v>
      </c>
      <c r="J50" s="18">
        <f t="shared" si="44"/>
        <v>0</v>
      </c>
      <c r="K50" s="18">
        <f t="shared" si="45"/>
        <v>0</v>
      </c>
      <c r="L50" s="18">
        <f t="shared" si="46"/>
        <v>0</v>
      </c>
      <c r="M50" s="18">
        <f t="shared" si="47"/>
        <v>1358.8323141724802</v>
      </c>
      <c r="N50" s="18">
        <f t="shared" si="48"/>
        <v>0</v>
      </c>
      <c r="O50" s="13">
        <f t="shared" si="49"/>
        <v>1358.8323141724802</v>
      </c>
    </row>
    <row r="51" spans="1:15" ht="11.25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49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49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49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49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49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49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49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49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49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49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49"/>
        <v>0</v>
      </c>
      <c r="U61" s="9" t="s">
        <v>175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89536.21</v>
      </c>
      <c r="BB61" s="48">
        <v>29580.02</v>
      </c>
      <c r="BC61" s="48">
        <v>0</v>
      </c>
      <c r="BD61" s="48">
        <v>0</v>
      </c>
      <c r="BE61" s="48">
        <v>0</v>
      </c>
      <c r="BF61" s="48">
        <v>6000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49"/>
        <v>0</v>
      </c>
      <c r="U62" s="9" t="s">
        <v>176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49"/>
        <v>0</v>
      </c>
      <c r="U63" s="9" t="s">
        <v>177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0</v>
      </c>
      <c r="BA63" s="48">
        <v>867.5</v>
      </c>
      <c r="BB63" s="48">
        <v>2496.3</v>
      </c>
      <c r="BC63" s="48">
        <v>0</v>
      </c>
      <c r="BD63" s="48">
        <v>0</v>
      </c>
      <c r="BE63" s="48">
        <v>0</v>
      </c>
      <c r="BF63" s="48">
        <v>5581.5</v>
      </c>
      <c r="BG63" s="48">
        <v>7938</v>
      </c>
      <c r="BH63" s="48">
        <v>0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178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179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23800</v>
      </c>
      <c r="BE65" s="48">
        <v>0</v>
      </c>
      <c r="BF65" s="48">
        <v>0</v>
      </c>
      <c r="BG65" s="48">
        <v>0</v>
      </c>
      <c r="BH65" s="48">
        <v>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180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0" ref="O67:O84">SUM(C67:N67)</f>
        <v>0</v>
      </c>
      <c r="U67" s="9" t="s">
        <v>181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2000</v>
      </c>
      <c r="BC67" s="48">
        <v>0</v>
      </c>
      <c r="BD67" s="48">
        <v>0</v>
      </c>
      <c r="BE67" s="48">
        <v>12020</v>
      </c>
      <c r="BF67" s="48">
        <v>0</v>
      </c>
      <c r="BG67" s="48">
        <v>0</v>
      </c>
      <c r="BH67" s="48">
        <v>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0"/>
        <v>0</v>
      </c>
      <c r="U68" s="9" t="s">
        <v>182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1000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0"/>
        <v>0</v>
      </c>
      <c r="U69" s="9" t="s">
        <v>183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0"/>
        <v>0</v>
      </c>
      <c r="U70" s="9" t="s">
        <v>184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0"/>
        <v>0</v>
      </c>
      <c r="U71" s="9" t="s">
        <v>185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0"/>
        <v>0</v>
      </c>
      <c r="U72" s="9" t="s">
        <v>186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0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0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0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1" ref="C76:N76">C77+C78</f>
        <v>0</v>
      </c>
      <c r="D76" s="18">
        <f t="shared" si="51"/>
        <v>0</v>
      </c>
      <c r="E76" s="18">
        <f t="shared" si="51"/>
        <v>0</v>
      </c>
      <c r="F76" s="18">
        <f t="shared" si="51"/>
        <v>0</v>
      </c>
      <c r="G76" s="18">
        <f t="shared" si="51"/>
        <v>0</v>
      </c>
      <c r="H76" s="18">
        <f t="shared" si="51"/>
        <v>0</v>
      </c>
      <c r="I76" s="18">
        <f t="shared" si="51"/>
        <v>0</v>
      </c>
      <c r="J76" s="18">
        <f t="shared" si="51"/>
        <v>0</v>
      </c>
      <c r="K76" s="18">
        <f t="shared" si="51"/>
        <v>0</v>
      </c>
      <c r="L76" s="18">
        <f t="shared" si="51"/>
        <v>0</v>
      </c>
      <c r="M76" s="18">
        <f t="shared" si="51"/>
        <v>0</v>
      </c>
      <c r="N76" s="18">
        <f t="shared" si="51"/>
        <v>0</v>
      </c>
      <c r="O76" s="13">
        <f t="shared" si="50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0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0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7500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2" ref="C79:N79">C80+C81</f>
        <v>0</v>
      </c>
      <c r="D79" s="18">
        <f t="shared" si="52"/>
        <v>0</v>
      </c>
      <c r="E79" s="18">
        <f t="shared" si="52"/>
        <v>0</v>
      </c>
      <c r="F79" s="18">
        <f t="shared" si="52"/>
        <v>0</v>
      </c>
      <c r="G79" s="18">
        <f t="shared" si="52"/>
        <v>0</v>
      </c>
      <c r="H79" s="18">
        <f t="shared" si="52"/>
        <v>0</v>
      </c>
      <c r="I79" s="18">
        <f t="shared" si="52"/>
        <v>0</v>
      </c>
      <c r="J79" s="18">
        <f>J80+J81</f>
        <v>0</v>
      </c>
      <c r="K79" s="18">
        <f t="shared" si="52"/>
        <v>0</v>
      </c>
      <c r="L79" s="18">
        <f t="shared" si="52"/>
        <v>0</v>
      </c>
      <c r="M79" s="18">
        <f t="shared" si="52"/>
        <v>0</v>
      </c>
      <c r="N79" s="18">
        <f t="shared" si="52"/>
        <v>0</v>
      </c>
      <c r="O79" s="13">
        <f t="shared" si="50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0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0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</row>
    <row r="82" spans="2:60" ht="11.25" hidden="1">
      <c r="B82" s="17" t="s">
        <v>37</v>
      </c>
      <c r="C82" s="18">
        <f aca="true" t="shared" si="53" ref="C82:N82">C76-C79</f>
        <v>0</v>
      </c>
      <c r="D82" s="18">
        <f t="shared" si="53"/>
        <v>0</v>
      </c>
      <c r="E82" s="18">
        <f t="shared" si="53"/>
        <v>0</v>
      </c>
      <c r="F82" s="18">
        <f t="shared" si="53"/>
        <v>0</v>
      </c>
      <c r="G82" s="18">
        <f t="shared" si="53"/>
        <v>0</v>
      </c>
      <c r="H82" s="18">
        <f t="shared" si="53"/>
        <v>0</v>
      </c>
      <c r="I82" s="18">
        <f t="shared" si="53"/>
        <v>0</v>
      </c>
      <c r="J82" s="18">
        <f t="shared" si="53"/>
        <v>0</v>
      </c>
      <c r="K82" s="18">
        <f>K76-K79</f>
        <v>0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3">
        <f t="shared" si="50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0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0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7000</v>
      </c>
      <c r="BD89" s="48">
        <v>0</v>
      </c>
      <c r="BE89" s="48">
        <v>0</v>
      </c>
      <c r="BF89" s="48">
        <v>0</v>
      </c>
      <c r="BG89" s="48">
        <v>0</v>
      </c>
      <c r="BH89" s="48">
        <v>0</v>
      </c>
    </row>
    <row r="90" spans="2:60" ht="11.25" hidden="1">
      <c r="B90" s="17" t="s">
        <v>227</v>
      </c>
      <c r="C90" s="13">
        <f>C146*8.5</f>
        <v>9638.150000000001</v>
      </c>
      <c r="D90" s="13">
        <f aca="true" t="shared" si="54" ref="D90:N90">D146*8.5</f>
        <v>9638.150000000001</v>
      </c>
      <c r="E90" s="13">
        <f t="shared" si="54"/>
        <v>9638.150000000001</v>
      </c>
      <c r="F90" s="13">
        <f t="shared" si="54"/>
        <v>9638.150000000001</v>
      </c>
      <c r="G90" s="13">
        <f t="shared" si="54"/>
        <v>9638.150000000001</v>
      </c>
      <c r="H90" s="13">
        <f t="shared" si="54"/>
        <v>9638.150000000001</v>
      </c>
      <c r="I90" s="13">
        <f t="shared" si="54"/>
        <v>9638.150000000001</v>
      </c>
      <c r="J90" s="13">
        <f t="shared" si="54"/>
        <v>9638.150000000001</v>
      </c>
      <c r="K90" s="13">
        <f t="shared" si="54"/>
        <v>9638.150000000001</v>
      </c>
      <c r="L90" s="13">
        <f t="shared" si="54"/>
        <v>9638.150000000001</v>
      </c>
      <c r="M90" s="13">
        <f t="shared" si="54"/>
        <v>9638.150000000001</v>
      </c>
      <c r="N90" s="13">
        <f t="shared" si="54"/>
        <v>9638.150000000001</v>
      </c>
      <c r="O90" s="13">
        <f>SUM(C90:N90)</f>
        <v>115657.79999999999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954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0</v>
      </c>
      <c r="BG103" s="48">
        <v>0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187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 hidden="1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12465.253119019584</v>
      </c>
      <c r="D108" s="13">
        <f aca="true" t="shared" si="55" ref="D108:N108">SUM(D109:D142)</f>
        <v>12511.680470352789</v>
      </c>
      <c r="E108" s="13">
        <f t="shared" si="55"/>
        <v>12381.80714311425</v>
      </c>
      <c r="F108" s="13">
        <f t="shared" si="55"/>
        <v>12616.603899883228</v>
      </c>
      <c r="G108" s="13">
        <f t="shared" si="55"/>
        <v>12262.844846352877</v>
      </c>
      <c r="H108" s="13">
        <f t="shared" si="55"/>
        <v>14589.437425277205</v>
      </c>
      <c r="I108" s="13">
        <f t="shared" si="55"/>
        <v>15541.387336772064</v>
      </c>
      <c r="J108" s="13">
        <f t="shared" si="55"/>
        <v>14291.006118900077</v>
      </c>
      <c r="K108" s="13">
        <f t="shared" si="55"/>
        <v>14067.18617286016</v>
      </c>
      <c r="L108" s="13">
        <f t="shared" si="55"/>
        <v>14709.031382346833</v>
      </c>
      <c r="M108" s="13">
        <f t="shared" si="55"/>
        <v>16325.295306091704</v>
      </c>
      <c r="N108" s="13">
        <f t="shared" si="55"/>
        <v>16948.164961345115</v>
      </c>
      <c r="O108" s="13">
        <f aca="true" t="shared" si="56" ref="O108:O142">SUM(C108:N108)</f>
        <v>168709.6981823159</v>
      </c>
      <c r="Q108" s="12">
        <f>O108/N146/12</f>
        <v>12.398925403644933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7" ref="C109:C139">V109*C$148</f>
        <v>1003.3400394679325</v>
      </c>
      <c r="D109" s="18">
        <f aca="true" t="shared" si="58" ref="D109:D139">W109*D$148</f>
        <v>1003.3400394679325</v>
      </c>
      <c r="E109" s="18">
        <f aca="true" t="shared" si="59" ref="E109:E139">X109*E$148</f>
        <v>1003.3400394679325</v>
      </c>
      <c r="F109" s="18">
        <f aca="true" t="shared" si="60" ref="F109:F139">Y109*F$148</f>
        <v>1003.3400394679325</v>
      </c>
      <c r="G109" s="18">
        <f aca="true" t="shared" si="61" ref="G109:G139">Z109*G$148</f>
        <v>1003.3400394679325</v>
      </c>
      <c r="H109" s="18">
        <f aca="true" t="shared" si="62" ref="H109:H139">AA109*H$148</f>
        <v>1003.3400394679325</v>
      </c>
      <c r="I109" s="18">
        <f aca="true" t="shared" si="63" ref="I109:I139">AB109*I$148</f>
        <v>1099.2670784534016</v>
      </c>
      <c r="J109" s="18">
        <f aca="true" t="shared" si="64" ref="J109:J139">AC109*J$148</f>
        <v>1099.2670784534016</v>
      </c>
      <c r="K109" s="18">
        <f aca="true" t="shared" si="65" ref="K109:K139">AD109*K$148</f>
        <v>1101.7746676059755</v>
      </c>
      <c r="L109" s="18">
        <f aca="true" t="shared" si="66" ref="L109:L139">AE109*L$148</f>
        <v>1092.7993084044035</v>
      </c>
      <c r="M109" s="18">
        <f aca="true" t="shared" si="67" ref="M109:M139">AF109*M$148</f>
        <v>1100.0062832323115</v>
      </c>
      <c r="N109" s="18">
        <f aca="true" t="shared" si="68" ref="N109:N139">AG109*N$148</f>
        <v>1116.3049333078848</v>
      </c>
      <c r="O109" s="13">
        <f t="shared" si="56"/>
        <v>12629.459586264973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7"/>
        <v>837.8214905779713</v>
      </c>
      <c r="D110" s="18">
        <f t="shared" si="58"/>
        <v>515.7719814904483</v>
      </c>
      <c r="E110" s="18">
        <f t="shared" si="59"/>
        <v>477.2762620299419</v>
      </c>
      <c r="F110" s="18">
        <f t="shared" si="60"/>
        <v>559.0779673431252</v>
      </c>
      <c r="G110" s="18">
        <f t="shared" si="61"/>
        <v>423.3849724498614</v>
      </c>
      <c r="H110" s="18">
        <f t="shared" si="62"/>
        <v>474.99342374213217</v>
      </c>
      <c r="I110" s="18">
        <f t="shared" si="63"/>
        <v>641.2805281889894</v>
      </c>
      <c r="J110" s="18">
        <f t="shared" si="64"/>
        <v>920.6632461444221</v>
      </c>
      <c r="K110" s="18">
        <f t="shared" si="65"/>
        <v>557.2071270129726</v>
      </c>
      <c r="L110" s="18">
        <f t="shared" si="66"/>
        <v>1246.6185828358025</v>
      </c>
      <c r="M110" s="18">
        <f t="shared" si="67"/>
        <v>1205.8862253861682</v>
      </c>
      <c r="N110" s="18">
        <f t="shared" si="68"/>
        <v>543.4660711191348</v>
      </c>
      <c r="O110" s="13">
        <f t="shared" si="56"/>
        <v>8403.44787832097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7"/>
        <v>57.07095719524417</v>
      </c>
      <c r="D111" s="18">
        <f t="shared" si="58"/>
        <v>33.97080785431201</v>
      </c>
      <c r="E111" s="18">
        <f t="shared" si="59"/>
        <v>66.58278339445152</v>
      </c>
      <c r="F111" s="18">
        <f t="shared" si="60"/>
        <v>33.97080785431201</v>
      </c>
      <c r="G111" s="18">
        <f t="shared" si="61"/>
        <v>72.01811265114145</v>
      </c>
      <c r="H111" s="18">
        <f t="shared" si="62"/>
        <v>35.05787370564999</v>
      </c>
      <c r="I111" s="18">
        <f t="shared" si="63"/>
        <v>72.01811265114145</v>
      </c>
      <c r="J111" s="18">
        <f t="shared" si="64"/>
        <v>105.98892050545345</v>
      </c>
      <c r="K111" s="18">
        <f t="shared" si="65"/>
        <v>61.147454137761606</v>
      </c>
      <c r="L111" s="18">
        <f t="shared" si="66"/>
        <v>35.32964016848448</v>
      </c>
      <c r="M111" s="18">
        <f t="shared" si="67"/>
        <v>72.01811265114145</v>
      </c>
      <c r="N111" s="18">
        <f t="shared" si="68"/>
        <v>0</v>
      </c>
      <c r="O111" s="13">
        <f t="shared" si="56"/>
        <v>645.1735827690936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7"/>
        <v>39.406137111001925</v>
      </c>
      <c r="D112" s="18">
        <f t="shared" si="58"/>
        <v>74.73577727948641</v>
      </c>
      <c r="E112" s="18">
        <f t="shared" si="59"/>
        <v>0</v>
      </c>
      <c r="F112" s="18">
        <f t="shared" si="60"/>
        <v>38.047304796829444</v>
      </c>
      <c r="G112" s="18">
        <f t="shared" si="61"/>
        <v>0</v>
      </c>
      <c r="H112" s="18">
        <f t="shared" si="62"/>
        <v>27.176646283449603</v>
      </c>
      <c r="I112" s="18">
        <f t="shared" si="63"/>
        <v>114.14191439048834</v>
      </c>
      <c r="J112" s="18">
        <f t="shared" si="64"/>
        <v>13.588323141724802</v>
      </c>
      <c r="K112" s="18">
        <f t="shared" si="65"/>
        <v>0</v>
      </c>
      <c r="L112" s="18">
        <f t="shared" si="66"/>
        <v>73.37694496531392</v>
      </c>
      <c r="M112" s="18">
        <f t="shared" si="67"/>
        <v>27.176646283449603</v>
      </c>
      <c r="N112" s="18">
        <f t="shared" si="68"/>
        <v>27.176646283449603</v>
      </c>
      <c r="O112" s="13">
        <f t="shared" si="56"/>
        <v>434.8263405351936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7"/>
        <v>19.023652398414722</v>
      </c>
      <c r="D113" s="18">
        <f t="shared" si="58"/>
        <v>0</v>
      </c>
      <c r="E113" s="18">
        <f t="shared" si="59"/>
        <v>4.076496942517441</v>
      </c>
      <c r="F113" s="18">
        <f t="shared" si="60"/>
        <v>0</v>
      </c>
      <c r="G113" s="18">
        <f t="shared" si="61"/>
        <v>16.305987770069763</v>
      </c>
      <c r="H113" s="18">
        <f t="shared" si="62"/>
        <v>38.047304796829444</v>
      </c>
      <c r="I113" s="18">
        <f t="shared" si="63"/>
        <v>4.076496942517441</v>
      </c>
      <c r="J113" s="18">
        <f t="shared" si="64"/>
        <v>70.65928033696896</v>
      </c>
      <c r="K113" s="18">
        <f t="shared" si="65"/>
        <v>0</v>
      </c>
      <c r="L113" s="18">
        <f t="shared" si="66"/>
        <v>38.047304796829444</v>
      </c>
      <c r="M113" s="18">
        <f t="shared" si="67"/>
        <v>62.50628645193409</v>
      </c>
      <c r="N113" s="18">
        <f t="shared" si="68"/>
        <v>20.926017638256194</v>
      </c>
      <c r="O113" s="13">
        <f t="shared" si="56"/>
        <v>273.6688280743375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150</v>
      </c>
      <c r="BC113" s="48">
        <v>0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7"/>
        <v>13.044790216055809</v>
      </c>
      <c r="D114" s="18">
        <f t="shared" si="58"/>
        <v>7.935580714767284</v>
      </c>
      <c r="E114" s="18">
        <f t="shared" si="59"/>
        <v>30.8998468242822</v>
      </c>
      <c r="F114" s="18">
        <f t="shared" si="60"/>
        <v>54.21740933548196</v>
      </c>
      <c r="G114" s="18">
        <f t="shared" si="61"/>
        <v>10.816305220812941</v>
      </c>
      <c r="H114" s="18">
        <f t="shared" si="62"/>
        <v>186.48614679703118</v>
      </c>
      <c r="I114" s="18">
        <f t="shared" si="63"/>
        <v>77.61650178553207</v>
      </c>
      <c r="J114" s="18">
        <f t="shared" si="64"/>
        <v>2.989431091179456</v>
      </c>
      <c r="K114" s="18">
        <f t="shared" si="65"/>
        <v>8.152993885034881</v>
      </c>
      <c r="L114" s="18">
        <f t="shared" si="66"/>
        <v>55.44035841823719</v>
      </c>
      <c r="M114" s="18">
        <f t="shared" si="67"/>
        <v>48.91796331020929</v>
      </c>
      <c r="N114" s="18">
        <f t="shared" si="68"/>
        <v>10.571715404261896</v>
      </c>
      <c r="O114" s="13">
        <f t="shared" si="56"/>
        <v>507.0890430028862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7"/>
        <v>85.60643579286625</v>
      </c>
      <c r="D115" s="18">
        <f t="shared" si="58"/>
        <v>727.2679805627496</v>
      </c>
      <c r="E115" s="18">
        <f t="shared" si="59"/>
        <v>652.2395108027905</v>
      </c>
      <c r="F115" s="18">
        <f t="shared" si="60"/>
        <v>1089.891950785</v>
      </c>
      <c r="G115" s="18">
        <f t="shared" si="61"/>
        <v>1149.556103568611</v>
      </c>
      <c r="H115" s="18">
        <f t="shared" si="62"/>
        <v>2078.7280858979184</v>
      </c>
      <c r="I115" s="18">
        <f t="shared" si="63"/>
        <v>1618.7628040176082</v>
      </c>
      <c r="J115" s="18">
        <f t="shared" si="64"/>
        <v>2233.2137316961876</v>
      </c>
      <c r="K115" s="18">
        <f t="shared" si="65"/>
        <v>1910.3402266933504</v>
      </c>
      <c r="L115" s="18">
        <f t="shared" si="66"/>
        <v>1144.1368085332283</v>
      </c>
      <c r="M115" s="18">
        <f t="shared" si="67"/>
        <v>1675.604662084683</v>
      </c>
      <c r="N115" s="18">
        <f t="shared" si="68"/>
        <v>1535.4805150149025</v>
      </c>
      <c r="O115" s="13">
        <f t="shared" si="56"/>
        <v>15900.828815449895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7"/>
        <v>0</v>
      </c>
      <c r="D116" s="18">
        <f t="shared" si="58"/>
        <v>0</v>
      </c>
      <c r="E116" s="18">
        <f t="shared" si="59"/>
        <v>0</v>
      </c>
      <c r="F116" s="18">
        <f t="shared" si="60"/>
        <v>0</v>
      </c>
      <c r="G116" s="18">
        <f t="shared" si="61"/>
        <v>0</v>
      </c>
      <c r="H116" s="18">
        <f t="shared" si="62"/>
        <v>0</v>
      </c>
      <c r="I116" s="18">
        <f t="shared" si="63"/>
        <v>0</v>
      </c>
      <c r="J116" s="18">
        <f t="shared" si="64"/>
        <v>0</v>
      </c>
      <c r="K116" s="18">
        <f t="shared" si="65"/>
        <v>0</v>
      </c>
      <c r="L116" s="18">
        <f t="shared" si="66"/>
        <v>0</v>
      </c>
      <c r="M116" s="18">
        <f t="shared" si="67"/>
        <v>0</v>
      </c>
      <c r="N116" s="18">
        <f t="shared" si="68"/>
        <v>0</v>
      </c>
      <c r="O116" s="13">
        <f t="shared" si="56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7"/>
        <v>573.4403719598238</v>
      </c>
      <c r="D117" s="18">
        <f t="shared" si="58"/>
        <v>552.9975074141603</v>
      </c>
      <c r="E117" s="18">
        <f t="shared" si="59"/>
        <v>550.2434866993825</v>
      </c>
      <c r="F117" s="18">
        <f t="shared" si="60"/>
        <v>565.8407522405513</v>
      </c>
      <c r="G117" s="18">
        <f t="shared" si="61"/>
        <v>649.4574804332478</v>
      </c>
      <c r="H117" s="18">
        <f t="shared" si="62"/>
        <v>951.1339072325866</v>
      </c>
      <c r="I117" s="18">
        <f t="shared" si="63"/>
        <v>972.0646397502528</v>
      </c>
      <c r="J117" s="18">
        <f t="shared" si="64"/>
        <v>710.060465787897</v>
      </c>
      <c r="K117" s="18">
        <f t="shared" si="65"/>
        <v>956.8721694091781</v>
      </c>
      <c r="L117" s="18">
        <f t="shared" si="66"/>
        <v>1289.3253186967213</v>
      </c>
      <c r="M117" s="18">
        <f t="shared" si="67"/>
        <v>1420.5201215682955</v>
      </c>
      <c r="N117" s="18">
        <f t="shared" si="68"/>
        <v>1338.231664796276</v>
      </c>
      <c r="O117" s="13">
        <f t="shared" si="56"/>
        <v>10530.187885988373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7"/>
        <v>4831.3063763900245</v>
      </c>
      <c r="D118" s="18">
        <f t="shared" si="58"/>
        <v>4375.440051635386</v>
      </c>
      <c r="E118" s="18">
        <f t="shared" si="59"/>
        <v>4456.969990485735</v>
      </c>
      <c r="F118" s="18">
        <f t="shared" si="60"/>
        <v>4402.616697918836</v>
      </c>
      <c r="G118" s="18">
        <f t="shared" si="61"/>
        <v>4402.616697918836</v>
      </c>
      <c r="H118" s="18">
        <f t="shared" si="62"/>
        <v>4803.4722305997175</v>
      </c>
      <c r="I118" s="18">
        <f t="shared" si="63"/>
        <v>4860.543187794961</v>
      </c>
      <c r="J118" s="18">
        <f t="shared" si="64"/>
        <v>5444.841160536689</v>
      </c>
      <c r="K118" s="18">
        <f t="shared" si="65"/>
        <v>3603.215647491166</v>
      </c>
      <c r="L118" s="18">
        <f t="shared" si="66"/>
        <v>4776.295658434394</v>
      </c>
      <c r="M118" s="18">
        <f t="shared" si="67"/>
        <v>5136.386147571975</v>
      </c>
      <c r="N118" s="18">
        <f t="shared" si="68"/>
        <v>7554.102130886502</v>
      </c>
      <c r="O118" s="13">
        <f t="shared" si="56"/>
        <v>58647.805977664226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7"/>
        <v>0</v>
      </c>
      <c r="D119" s="18">
        <f t="shared" si="58"/>
        <v>0</v>
      </c>
      <c r="E119" s="18">
        <f t="shared" si="59"/>
        <v>0</v>
      </c>
      <c r="F119" s="18">
        <f t="shared" si="60"/>
        <v>0</v>
      </c>
      <c r="G119" s="18">
        <f t="shared" si="61"/>
        <v>0</v>
      </c>
      <c r="H119" s="18">
        <f t="shared" si="62"/>
        <v>0</v>
      </c>
      <c r="I119" s="18">
        <f t="shared" si="63"/>
        <v>0</v>
      </c>
      <c r="J119" s="18">
        <f t="shared" si="64"/>
        <v>0</v>
      </c>
      <c r="K119" s="18">
        <f t="shared" si="65"/>
        <v>0</v>
      </c>
      <c r="L119" s="18">
        <f t="shared" si="66"/>
        <v>0</v>
      </c>
      <c r="M119" s="18">
        <f t="shared" si="67"/>
        <v>0</v>
      </c>
      <c r="N119" s="18">
        <f t="shared" si="68"/>
        <v>0</v>
      </c>
      <c r="O119" s="13">
        <f t="shared" si="56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7"/>
        <v>896.8293273538369</v>
      </c>
      <c r="D120" s="18">
        <f t="shared" si="58"/>
        <v>896.8293273538369</v>
      </c>
      <c r="E120" s="18">
        <f t="shared" si="59"/>
        <v>815.2993885034881</v>
      </c>
      <c r="F120" s="18">
        <f t="shared" si="60"/>
        <v>815.2993885034881</v>
      </c>
      <c r="G120" s="18">
        <f t="shared" si="61"/>
        <v>815.2993885034881</v>
      </c>
      <c r="H120" s="18">
        <f t="shared" si="62"/>
        <v>815.2993885034881</v>
      </c>
      <c r="I120" s="18">
        <f t="shared" si="63"/>
        <v>1630.5987770069762</v>
      </c>
      <c r="J120" s="18">
        <f t="shared" si="64"/>
        <v>815.2993885034881</v>
      </c>
      <c r="K120" s="18">
        <f t="shared" si="65"/>
        <v>815.2993885034881</v>
      </c>
      <c r="L120" s="18">
        <f t="shared" si="66"/>
        <v>815.2993885034881</v>
      </c>
      <c r="M120" s="18">
        <f t="shared" si="67"/>
        <v>815.2993885034881</v>
      </c>
      <c r="N120" s="18">
        <f t="shared" si="68"/>
        <v>815.2993885034881</v>
      </c>
      <c r="O120" s="13">
        <f t="shared" si="56"/>
        <v>10761.951928246044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7"/>
        <v>0</v>
      </c>
      <c r="D121" s="18">
        <f t="shared" si="58"/>
        <v>0</v>
      </c>
      <c r="E121" s="18">
        <f t="shared" si="59"/>
        <v>845.1936994152826</v>
      </c>
      <c r="F121" s="18">
        <f t="shared" si="60"/>
        <v>969.6627393934818</v>
      </c>
      <c r="G121" s="18">
        <f t="shared" si="61"/>
        <v>0</v>
      </c>
      <c r="H121" s="18">
        <f t="shared" si="62"/>
        <v>0</v>
      </c>
      <c r="I121" s="18">
        <f t="shared" si="63"/>
        <v>0</v>
      </c>
      <c r="J121" s="18">
        <f t="shared" si="64"/>
        <v>0</v>
      </c>
      <c r="K121" s="18">
        <f t="shared" si="65"/>
        <v>0</v>
      </c>
      <c r="L121" s="18">
        <f t="shared" si="66"/>
        <v>0</v>
      </c>
      <c r="M121" s="18">
        <f t="shared" si="67"/>
        <v>0</v>
      </c>
      <c r="N121" s="18">
        <f t="shared" si="68"/>
        <v>0</v>
      </c>
      <c r="O121" s="13">
        <f t="shared" si="56"/>
        <v>1814.8564388087643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7"/>
        <v>886.9098514603778</v>
      </c>
      <c r="D122" s="18">
        <f t="shared" si="58"/>
        <v>1188.4347419752512</v>
      </c>
      <c r="E122" s="18">
        <f t="shared" si="59"/>
        <v>652.2395108027905</v>
      </c>
      <c r="F122" s="18">
        <f t="shared" si="60"/>
        <v>570.7095719524417</v>
      </c>
      <c r="G122" s="18">
        <f t="shared" si="61"/>
        <v>570.7095719524417</v>
      </c>
      <c r="H122" s="18">
        <f t="shared" si="62"/>
        <v>856.0643579286625</v>
      </c>
      <c r="I122" s="18">
        <f t="shared" si="63"/>
        <v>545.5168208476839</v>
      </c>
      <c r="J122" s="18">
        <f t="shared" si="64"/>
        <v>502.76795624381765</v>
      </c>
      <c r="K122" s="18">
        <f t="shared" si="65"/>
        <v>1369.0779098213407</v>
      </c>
      <c r="L122" s="18">
        <f t="shared" si="66"/>
        <v>1121.3084256551306</v>
      </c>
      <c r="M122" s="18">
        <f t="shared" si="67"/>
        <v>1221.5902504410597</v>
      </c>
      <c r="N122" s="18">
        <f t="shared" si="68"/>
        <v>543.5329256689921</v>
      </c>
      <c r="O122" s="13">
        <f t="shared" si="56"/>
        <v>10028.86189474999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0</v>
      </c>
      <c r="BC122" s="48">
        <v>0</v>
      </c>
      <c r="BD122" s="48">
        <v>0</v>
      </c>
      <c r="BE122" s="48">
        <v>0</v>
      </c>
      <c r="BF122" s="48">
        <v>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7"/>
        <v>43.0613960361259</v>
      </c>
      <c r="D123" s="18">
        <f t="shared" si="58"/>
        <v>41.07641379158274</v>
      </c>
      <c r="E123" s="18">
        <f t="shared" si="59"/>
        <v>36.186248059338816</v>
      </c>
      <c r="F123" s="18">
        <f t="shared" si="60"/>
        <v>29.66195058607107</v>
      </c>
      <c r="G123" s="18">
        <f t="shared" si="61"/>
        <v>29.66195058607107</v>
      </c>
      <c r="H123" s="18">
        <f t="shared" si="62"/>
        <v>35.850072944812545</v>
      </c>
      <c r="I123" s="18">
        <f t="shared" si="63"/>
        <v>0</v>
      </c>
      <c r="J123" s="18">
        <f t="shared" si="64"/>
        <v>0</v>
      </c>
      <c r="K123" s="18">
        <f t="shared" si="65"/>
        <v>0</v>
      </c>
      <c r="L123" s="18">
        <f t="shared" si="66"/>
        <v>0</v>
      </c>
      <c r="M123" s="18">
        <f t="shared" si="67"/>
        <v>0</v>
      </c>
      <c r="N123" s="18">
        <f t="shared" si="68"/>
        <v>0</v>
      </c>
      <c r="O123" s="13">
        <f t="shared" si="56"/>
        <v>215.49803200400214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7"/>
        <v>0</v>
      </c>
      <c r="D124" s="18">
        <f t="shared" si="58"/>
        <v>0</v>
      </c>
      <c r="E124" s="18">
        <f t="shared" si="59"/>
        <v>10.87065851337984</v>
      </c>
      <c r="F124" s="18">
        <f t="shared" si="60"/>
        <v>0</v>
      </c>
      <c r="G124" s="18">
        <f t="shared" si="61"/>
        <v>4.022143649950541</v>
      </c>
      <c r="H124" s="18">
        <f t="shared" si="62"/>
        <v>0</v>
      </c>
      <c r="I124" s="18">
        <f t="shared" si="63"/>
        <v>0</v>
      </c>
      <c r="J124" s="18">
        <f t="shared" si="64"/>
        <v>0</v>
      </c>
      <c r="K124" s="18">
        <f t="shared" si="65"/>
        <v>26.17111037096197</v>
      </c>
      <c r="L124" s="18">
        <f t="shared" si="66"/>
        <v>0.951182619920736</v>
      </c>
      <c r="M124" s="18">
        <f t="shared" si="67"/>
        <v>16.305987770069763</v>
      </c>
      <c r="N124" s="18">
        <f t="shared" si="68"/>
        <v>121.45243224073627</v>
      </c>
      <c r="O124" s="13">
        <f t="shared" si="56"/>
        <v>179.77351516501912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7"/>
        <v>70.38751387413447</v>
      </c>
      <c r="D125" s="18">
        <f t="shared" si="58"/>
        <v>38.047304796829444</v>
      </c>
      <c r="E125" s="18">
        <f t="shared" si="59"/>
        <v>54.353292566899206</v>
      </c>
      <c r="F125" s="18">
        <f t="shared" si="60"/>
        <v>51.635627938554244</v>
      </c>
      <c r="G125" s="18">
        <f t="shared" si="61"/>
        <v>119.57724364717825</v>
      </c>
      <c r="H125" s="18">
        <f t="shared" si="62"/>
        <v>29.894310911794562</v>
      </c>
      <c r="I125" s="18">
        <f t="shared" si="63"/>
        <v>92.40059736372865</v>
      </c>
      <c r="J125" s="18">
        <f t="shared" si="64"/>
        <v>54.353292566899206</v>
      </c>
      <c r="K125" s="18">
        <f t="shared" si="65"/>
        <v>62.50628645193409</v>
      </c>
      <c r="L125" s="18">
        <f t="shared" si="66"/>
        <v>8.152993885034881</v>
      </c>
      <c r="M125" s="18">
        <f t="shared" si="67"/>
        <v>97.83592662041858</v>
      </c>
      <c r="N125" s="18">
        <f t="shared" si="68"/>
        <v>27.176646283449603</v>
      </c>
      <c r="O125" s="13">
        <f t="shared" si="56"/>
        <v>706.3210369068552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188</v>
      </c>
      <c r="C126" s="18">
        <f t="shared" si="57"/>
        <v>788.1227422200385</v>
      </c>
      <c r="D126" s="18">
        <f t="shared" si="58"/>
        <v>788.1227422200385</v>
      </c>
      <c r="E126" s="18">
        <f t="shared" si="59"/>
        <v>788.1227422200385</v>
      </c>
      <c r="F126" s="18">
        <f t="shared" si="60"/>
        <v>788.1227422200385</v>
      </c>
      <c r="G126" s="18">
        <f t="shared" si="61"/>
        <v>788.1227422200385</v>
      </c>
      <c r="H126" s="18">
        <f t="shared" si="62"/>
        <v>788.1227422200385</v>
      </c>
      <c r="I126" s="18">
        <f t="shared" si="63"/>
        <v>1576.245484440077</v>
      </c>
      <c r="J126" s="18">
        <f t="shared" si="64"/>
        <v>788.1227422200385</v>
      </c>
      <c r="K126" s="18">
        <f t="shared" si="65"/>
        <v>788.1227422200385</v>
      </c>
      <c r="L126" s="18">
        <f t="shared" si="66"/>
        <v>788.1227422200385</v>
      </c>
      <c r="M126" s="18">
        <f t="shared" si="67"/>
        <v>788.1227422200385</v>
      </c>
      <c r="N126" s="18">
        <f t="shared" si="68"/>
        <v>788.1227422200385</v>
      </c>
      <c r="O126" s="13">
        <f t="shared" si="56"/>
        <v>10245.5956488605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7"/>
        <v>0</v>
      </c>
      <c r="D127" s="18">
        <f t="shared" si="58"/>
        <v>0</v>
      </c>
      <c r="E127" s="18">
        <f t="shared" si="59"/>
        <v>0</v>
      </c>
      <c r="F127" s="18">
        <f t="shared" si="60"/>
        <v>0</v>
      </c>
      <c r="G127" s="18">
        <f t="shared" si="61"/>
        <v>0</v>
      </c>
      <c r="H127" s="18">
        <f t="shared" si="62"/>
        <v>0</v>
      </c>
      <c r="I127" s="18">
        <f t="shared" si="63"/>
        <v>0</v>
      </c>
      <c r="J127" s="18">
        <f t="shared" si="64"/>
        <v>0</v>
      </c>
      <c r="K127" s="18">
        <f t="shared" si="65"/>
        <v>0</v>
      </c>
      <c r="L127" s="18">
        <f t="shared" si="66"/>
        <v>0</v>
      </c>
      <c r="M127" s="18">
        <f t="shared" si="67"/>
        <v>0</v>
      </c>
      <c r="N127" s="18">
        <f t="shared" si="68"/>
        <v>0</v>
      </c>
      <c r="O127" s="13">
        <f t="shared" si="56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7"/>
        <v>0</v>
      </c>
      <c r="D128" s="18">
        <f t="shared" si="58"/>
        <v>128.81730338355112</v>
      </c>
      <c r="E128" s="18">
        <f t="shared" si="59"/>
        <v>0</v>
      </c>
      <c r="F128" s="18">
        <f t="shared" si="60"/>
        <v>302.7206629513451</v>
      </c>
      <c r="G128" s="18">
        <f t="shared" si="61"/>
        <v>573.3728832882197</v>
      </c>
      <c r="H128" s="18">
        <f t="shared" si="62"/>
        <v>0</v>
      </c>
      <c r="I128" s="18">
        <f t="shared" si="63"/>
        <v>0</v>
      </c>
      <c r="J128" s="18">
        <f t="shared" si="64"/>
        <v>40.76496942517441</v>
      </c>
      <c r="K128" s="18">
        <f t="shared" si="65"/>
        <v>297.63863009634</v>
      </c>
      <c r="L128" s="18">
        <f t="shared" si="66"/>
        <v>535.9234647096262</v>
      </c>
      <c r="M128" s="18">
        <f t="shared" si="67"/>
        <v>524.5092732705773</v>
      </c>
      <c r="N128" s="18">
        <f t="shared" si="68"/>
        <v>408.08452059227926</v>
      </c>
      <c r="O128" s="13">
        <f t="shared" si="56"/>
        <v>2811.8317077171127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7"/>
        <v>572.0569900751751</v>
      </c>
      <c r="D129" s="18">
        <f t="shared" si="58"/>
        <v>555.433035543589</v>
      </c>
      <c r="E129" s="18">
        <f t="shared" si="59"/>
        <v>554.2611785558465</v>
      </c>
      <c r="F129" s="18">
        <f t="shared" si="60"/>
        <v>9.382465362898142</v>
      </c>
      <c r="G129" s="18">
        <f t="shared" si="61"/>
        <v>7.119466026875293</v>
      </c>
      <c r="H129" s="18">
        <f t="shared" si="62"/>
        <v>0</v>
      </c>
      <c r="I129" s="18">
        <f t="shared" si="63"/>
        <v>0</v>
      </c>
      <c r="J129" s="18">
        <f t="shared" si="64"/>
        <v>0</v>
      </c>
      <c r="K129" s="18">
        <f t="shared" si="65"/>
        <v>0</v>
      </c>
      <c r="L129" s="18">
        <f t="shared" si="66"/>
        <v>0</v>
      </c>
      <c r="M129" s="18">
        <f t="shared" si="67"/>
        <v>0</v>
      </c>
      <c r="N129" s="18">
        <f t="shared" si="68"/>
        <v>0</v>
      </c>
      <c r="O129" s="13">
        <f t="shared" si="56"/>
        <v>1698.253135564384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7"/>
        <v>0</v>
      </c>
      <c r="D130" s="18">
        <f t="shared" si="58"/>
        <v>0</v>
      </c>
      <c r="E130" s="18">
        <f t="shared" si="59"/>
        <v>0</v>
      </c>
      <c r="F130" s="18">
        <f t="shared" si="60"/>
        <v>0</v>
      </c>
      <c r="G130" s="18">
        <f t="shared" si="61"/>
        <v>0</v>
      </c>
      <c r="H130" s="18">
        <f t="shared" si="62"/>
        <v>0</v>
      </c>
      <c r="I130" s="18">
        <f t="shared" si="63"/>
        <v>0</v>
      </c>
      <c r="J130" s="18">
        <f t="shared" si="64"/>
        <v>0</v>
      </c>
      <c r="K130" s="18">
        <f t="shared" si="65"/>
        <v>0</v>
      </c>
      <c r="L130" s="18">
        <f t="shared" si="66"/>
        <v>0</v>
      </c>
      <c r="M130" s="18">
        <f t="shared" si="67"/>
        <v>0</v>
      </c>
      <c r="N130" s="18">
        <f t="shared" si="68"/>
        <v>0</v>
      </c>
      <c r="O130" s="13">
        <f t="shared" si="56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7"/>
        <v>0</v>
      </c>
      <c r="D131" s="18">
        <f t="shared" si="58"/>
        <v>0</v>
      </c>
      <c r="E131" s="18">
        <f t="shared" si="59"/>
        <v>0</v>
      </c>
      <c r="F131" s="18">
        <f t="shared" si="60"/>
        <v>0</v>
      </c>
      <c r="G131" s="18">
        <f t="shared" si="61"/>
        <v>0</v>
      </c>
      <c r="H131" s="18">
        <f t="shared" si="62"/>
        <v>0</v>
      </c>
      <c r="I131" s="18">
        <f t="shared" si="63"/>
        <v>0</v>
      </c>
      <c r="J131" s="18">
        <f t="shared" si="64"/>
        <v>0</v>
      </c>
      <c r="K131" s="18">
        <f t="shared" si="65"/>
        <v>0</v>
      </c>
      <c r="L131" s="18">
        <f t="shared" si="66"/>
        <v>0</v>
      </c>
      <c r="M131" s="18">
        <f t="shared" si="67"/>
        <v>0</v>
      </c>
      <c r="N131" s="18">
        <f t="shared" si="68"/>
        <v>0</v>
      </c>
      <c r="O131" s="13">
        <f t="shared" si="56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7"/>
        <v>815.2993885034881</v>
      </c>
      <c r="D132" s="18">
        <f t="shared" si="58"/>
        <v>815.2993885034881</v>
      </c>
      <c r="E132" s="18">
        <f t="shared" si="59"/>
        <v>815.2993885034881</v>
      </c>
      <c r="F132" s="18">
        <f t="shared" si="60"/>
        <v>815.2993885034881</v>
      </c>
      <c r="G132" s="18">
        <f t="shared" si="61"/>
        <v>815.2993885034881</v>
      </c>
      <c r="H132" s="18">
        <f t="shared" si="62"/>
        <v>815.2993885034881</v>
      </c>
      <c r="I132" s="18">
        <f t="shared" si="63"/>
        <v>1630.5987770069762</v>
      </c>
      <c r="J132" s="18">
        <f t="shared" si="64"/>
        <v>815.2993885034881</v>
      </c>
      <c r="K132" s="18">
        <f t="shared" si="65"/>
        <v>815.2993885034881</v>
      </c>
      <c r="L132" s="18">
        <f t="shared" si="66"/>
        <v>815.2993885034881</v>
      </c>
      <c r="M132" s="18">
        <f t="shared" si="67"/>
        <v>1019.1242356293601</v>
      </c>
      <c r="N132" s="18">
        <f t="shared" si="68"/>
        <v>1494.7155455897282</v>
      </c>
      <c r="O132" s="13">
        <f t="shared" si="56"/>
        <v>11482.133054757458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7"/>
        <v>135.88323141724803</v>
      </c>
      <c r="D133" s="18">
        <f t="shared" si="58"/>
        <v>13.588323141724802</v>
      </c>
      <c r="E133" s="18">
        <f t="shared" si="59"/>
        <v>0</v>
      </c>
      <c r="F133" s="18">
        <f t="shared" si="60"/>
        <v>0</v>
      </c>
      <c r="G133" s="18">
        <f t="shared" si="61"/>
        <v>81.52993885034881</v>
      </c>
      <c r="H133" s="18">
        <f t="shared" si="62"/>
        <v>0</v>
      </c>
      <c r="I133" s="18">
        <f t="shared" si="63"/>
        <v>0</v>
      </c>
      <c r="J133" s="18">
        <f t="shared" si="64"/>
        <v>134.93204879732727</v>
      </c>
      <c r="K133" s="18">
        <f t="shared" si="65"/>
        <v>0</v>
      </c>
      <c r="L133" s="18">
        <f t="shared" si="66"/>
        <v>0</v>
      </c>
      <c r="M133" s="18">
        <f t="shared" si="67"/>
        <v>135.88323141724803</v>
      </c>
      <c r="N133" s="18">
        <f t="shared" si="68"/>
        <v>0</v>
      </c>
      <c r="O133" s="13">
        <f t="shared" si="56"/>
        <v>501.8167736238969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7"/>
        <v>4.6893303162092295</v>
      </c>
      <c r="D134" s="18">
        <f t="shared" si="58"/>
        <v>9.358278147705871</v>
      </c>
      <c r="E134" s="18">
        <f t="shared" si="59"/>
        <v>8.472319478865414</v>
      </c>
      <c r="F134" s="18">
        <f t="shared" si="60"/>
        <v>10.34777983888627</v>
      </c>
      <c r="G134" s="18">
        <f t="shared" si="61"/>
        <v>11.285917668590951</v>
      </c>
      <c r="H134" s="18">
        <f t="shared" si="62"/>
        <v>9.668363681800031</v>
      </c>
      <c r="I134" s="18">
        <f t="shared" si="63"/>
        <v>17.151725002410714</v>
      </c>
      <c r="J134" s="18">
        <f t="shared" si="64"/>
        <v>7.456456440790068</v>
      </c>
      <c r="K134" s="18">
        <f t="shared" si="65"/>
        <v>9.908605234945727</v>
      </c>
      <c r="L134" s="18">
        <f t="shared" si="66"/>
        <v>9.227286712619643</v>
      </c>
      <c r="M134" s="18">
        <f t="shared" si="67"/>
        <v>12.633879324250051</v>
      </c>
      <c r="N134" s="18">
        <f t="shared" si="68"/>
        <v>30.567748206698443</v>
      </c>
      <c r="O134" s="13">
        <f t="shared" si="56"/>
        <v>140.7676900537724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7"/>
        <v>8.152993885034881</v>
      </c>
      <c r="D135" s="18">
        <f t="shared" si="58"/>
        <v>97.83592662041858</v>
      </c>
      <c r="E135" s="18">
        <f t="shared" si="59"/>
        <v>0</v>
      </c>
      <c r="F135" s="18">
        <f t="shared" si="60"/>
        <v>0</v>
      </c>
      <c r="G135" s="18">
        <f t="shared" si="61"/>
        <v>0</v>
      </c>
      <c r="H135" s="18">
        <f t="shared" si="62"/>
        <v>0</v>
      </c>
      <c r="I135" s="18">
        <f t="shared" si="63"/>
        <v>0</v>
      </c>
      <c r="J135" s="18">
        <f t="shared" si="64"/>
        <v>0</v>
      </c>
      <c r="K135" s="18">
        <f t="shared" si="65"/>
        <v>0</v>
      </c>
      <c r="L135" s="18">
        <f t="shared" si="66"/>
        <v>8.152993885034881</v>
      </c>
      <c r="M135" s="18">
        <f t="shared" si="67"/>
        <v>0</v>
      </c>
      <c r="N135" s="18">
        <f t="shared" si="68"/>
        <v>0</v>
      </c>
      <c r="O135" s="13">
        <f t="shared" si="56"/>
        <v>114.14191439048832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7"/>
        <v>0</v>
      </c>
      <c r="D136" s="18">
        <f t="shared" si="58"/>
        <v>0</v>
      </c>
      <c r="E136" s="18">
        <f t="shared" si="59"/>
        <v>0</v>
      </c>
      <c r="F136" s="18">
        <f t="shared" si="60"/>
        <v>0</v>
      </c>
      <c r="G136" s="18">
        <f t="shared" si="61"/>
        <v>0</v>
      </c>
      <c r="H136" s="18">
        <f t="shared" si="62"/>
        <v>0</v>
      </c>
      <c r="I136" s="18">
        <f t="shared" si="63"/>
        <v>0</v>
      </c>
      <c r="J136" s="18">
        <f t="shared" si="64"/>
        <v>0</v>
      </c>
      <c r="K136" s="18">
        <f t="shared" si="65"/>
        <v>0</v>
      </c>
      <c r="L136" s="18">
        <f t="shared" si="66"/>
        <v>0</v>
      </c>
      <c r="M136" s="18">
        <f t="shared" si="67"/>
        <v>0</v>
      </c>
      <c r="N136" s="18">
        <f t="shared" si="68"/>
        <v>0</v>
      </c>
      <c r="O136" s="13">
        <f t="shared" si="56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7"/>
        <v>135.88323141724803</v>
      </c>
      <c r="D137" s="18">
        <f t="shared" si="58"/>
        <v>140.1499648837496</v>
      </c>
      <c r="E137" s="18">
        <f t="shared" si="59"/>
        <v>0</v>
      </c>
      <c r="F137" s="18">
        <f t="shared" si="60"/>
        <v>0</v>
      </c>
      <c r="G137" s="18">
        <f t="shared" si="61"/>
        <v>9.511826199207361</v>
      </c>
      <c r="H137" s="18">
        <f t="shared" si="62"/>
        <v>1092.256590778123</v>
      </c>
      <c r="I137" s="18">
        <f t="shared" si="63"/>
        <v>3.3699041391477507</v>
      </c>
      <c r="J137" s="18">
        <f t="shared" si="64"/>
        <v>0</v>
      </c>
      <c r="K137" s="18">
        <f t="shared" si="65"/>
        <v>0</v>
      </c>
      <c r="L137" s="18">
        <f t="shared" si="66"/>
        <v>271.76646283449605</v>
      </c>
      <c r="M137" s="18">
        <f t="shared" si="67"/>
        <v>402.2143649950541</v>
      </c>
      <c r="N137" s="18">
        <f t="shared" si="68"/>
        <v>69.30044802279649</v>
      </c>
      <c r="O137" s="13">
        <f t="shared" si="56"/>
        <v>2124.452793269822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189</v>
      </c>
      <c r="C138" s="18">
        <f t="shared" si="57"/>
        <v>82.10064842230125</v>
      </c>
      <c r="D138" s="18">
        <f t="shared" si="58"/>
        <v>0</v>
      </c>
      <c r="E138" s="18">
        <f t="shared" si="59"/>
        <v>0</v>
      </c>
      <c r="F138" s="18">
        <f t="shared" si="60"/>
        <v>0</v>
      </c>
      <c r="G138" s="18">
        <f t="shared" si="61"/>
        <v>81.52993885034881</v>
      </c>
      <c r="H138" s="18">
        <f t="shared" si="62"/>
        <v>47.55913099603681</v>
      </c>
      <c r="I138" s="18">
        <f t="shared" si="63"/>
        <v>26.633113357780612</v>
      </c>
      <c r="J138" s="18">
        <f t="shared" si="64"/>
        <v>0</v>
      </c>
      <c r="K138" s="18">
        <f t="shared" si="65"/>
        <v>0</v>
      </c>
      <c r="L138" s="18">
        <f t="shared" si="66"/>
        <v>26.06240378582817</v>
      </c>
      <c r="M138" s="18">
        <f t="shared" si="67"/>
        <v>6.114745413776161</v>
      </c>
      <c r="N138" s="18">
        <f t="shared" si="68"/>
        <v>0</v>
      </c>
      <c r="O138" s="13">
        <f t="shared" si="56"/>
        <v>269.99998082607186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 t="shared" si="57"/>
        <v>134.93422292902994</v>
      </c>
      <c r="D139" s="18">
        <f t="shared" si="58"/>
        <v>76.3459935717808</v>
      </c>
      <c r="E139" s="18">
        <f t="shared" si="59"/>
        <v>128.99829984779888</v>
      </c>
      <c r="F139" s="18">
        <f t="shared" si="60"/>
        <v>75.87665289046562</v>
      </c>
      <c r="G139" s="18">
        <f t="shared" si="61"/>
        <v>197.42474692611964</v>
      </c>
      <c r="H139" s="18">
        <f t="shared" si="62"/>
        <v>70.10542028571226</v>
      </c>
      <c r="I139" s="18">
        <f t="shared" si="63"/>
        <v>128.21887363238955</v>
      </c>
      <c r="J139" s="18">
        <f t="shared" si="64"/>
        <v>99.85623850513022</v>
      </c>
      <c r="K139" s="18">
        <f t="shared" si="65"/>
        <v>1253.5698254221834</v>
      </c>
      <c r="L139" s="18">
        <f t="shared" si="66"/>
        <v>126.51272377871459</v>
      </c>
      <c r="M139" s="18">
        <f t="shared" si="67"/>
        <v>105.75683194619279</v>
      </c>
      <c r="N139" s="18">
        <f t="shared" si="68"/>
        <v>72.08686956623858</v>
      </c>
      <c r="O139" s="13">
        <f t="shared" si="56"/>
        <v>2469.686699301756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430.882</v>
      </c>
      <c r="D140" s="20">
        <f aca="true" t="shared" si="69" ref="D140:N140">D150*0.01</f>
        <v>430.882</v>
      </c>
      <c r="E140" s="20">
        <f t="shared" si="69"/>
        <v>430.882</v>
      </c>
      <c r="F140" s="20">
        <f t="shared" si="69"/>
        <v>430.882</v>
      </c>
      <c r="G140" s="20">
        <f t="shared" si="69"/>
        <v>430.882</v>
      </c>
      <c r="H140" s="20">
        <f t="shared" si="69"/>
        <v>430.882</v>
      </c>
      <c r="I140" s="20">
        <f t="shared" si="69"/>
        <v>430.882</v>
      </c>
      <c r="J140" s="20">
        <f t="shared" si="69"/>
        <v>430.882</v>
      </c>
      <c r="K140" s="20">
        <f t="shared" si="69"/>
        <v>430.882</v>
      </c>
      <c r="L140" s="20">
        <f t="shared" si="69"/>
        <v>430.882</v>
      </c>
      <c r="M140" s="20">
        <f t="shared" si="69"/>
        <v>430.882</v>
      </c>
      <c r="N140" s="20">
        <f t="shared" si="69"/>
        <v>431.566</v>
      </c>
      <c r="O140" s="13">
        <f t="shared" si="56"/>
        <v>5171.267999999999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6"/>
        <v>0</v>
      </c>
    </row>
    <row r="142" spans="1:46" ht="33.75">
      <c r="A142" s="31"/>
      <c r="B142" s="32" t="s">
        <v>223</v>
      </c>
      <c r="C142" s="33">
        <f>AW140</f>
        <v>0</v>
      </c>
      <c r="D142" s="33">
        <f aca="true" t="shared" si="70" ref="D142:N142">AX140</f>
        <v>0</v>
      </c>
      <c r="E142" s="33">
        <f t="shared" si="70"/>
        <v>0</v>
      </c>
      <c r="F142" s="33">
        <f t="shared" si="70"/>
        <v>0</v>
      </c>
      <c r="G142" s="33">
        <f t="shared" si="70"/>
        <v>0</v>
      </c>
      <c r="H142" s="33">
        <f t="shared" si="70"/>
        <v>0</v>
      </c>
      <c r="I142" s="33">
        <f t="shared" si="70"/>
        <v>0</v>
      </c>
      <c r="J142" s="33">
        <f t="shared" si="70"/>
        <v>0</v>
      </c>
      <c r="K142" s="33">
        <f t="shared" si="70"/>
        <v>0</v>
      </c>
      <c r="L142" s="33">
        <f t="shared" si="70"/>
        <v>0</v>
      </c>
      <c r="M142" s="33">
        <f t="shared" si="70"/>
        <v>0</v>
      </c>
      <c r="N142" s="33">
        <f t="shared" si="70"/>
        <v>0</v>
      </c>
      <c r="O142" s="13">
        <f t="shared" si="56"/>
        <v>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173</v>
      </c>
      <c r="C144" s="13">
        <f>C6+C19+C108</f>
        <v>29830.909254949063</v>
      </c>
      <c r="D144" s="13">
        <f aca="true" t="shared" si="71" ref="D144:N144">D6+D19+D108</f>
        <v>38432.836511195565</v>
      </c>
      <c r="E144" s="13">
        <f t="shared" si="71"/>
        <v>30462.500139777978</v>
      </c>
      <c r="F144" s="13">
        <f t="shared" si="71"/>
        <v>29937.421187149565</v>
      </c>
      <c r="G144" s="13">
        <f t="shared" si="71"/>
        <v>119341.22453984732</v>
      </c>
      <c r="H144" s="13">
        <f t="shared" si="71"/>
        <v>66178.44129177179</v>
      </c>
      <c r="I144" s="13">
        <f t="shared" si="71"/>
        <v>43584.19987680118</v>
      </c>
      <c r="J144" s="13">
        <f t="shared" si="71"/>
        <v>57762.7470703365</v>
      </c>
      <c r="K144" s="13">
        <f t="shared" si="71"/>
        <v>46270.70576938214</v>
      </c>
      <c r="L144" s="13">
        <f t="shared" si="71"/>
        <v>46027.17641573678</v>
      </c>
      <c r="M144" s="13">
        <f t="shared" si="71"/>
        <v>46518.93308460254</v>
      </c>
      <c r="N144" s="13">
        <f t="shared" si="71"/>
        <v>38221.13706228169</v>
      </c>
      <c r="O144" s="13">
        <f>SUM(C144:N144)</f>
        <v>592568.2322038321</v>
      </c>
      <c r="Q144" s="12">
        <f>(O108+O157)/N146/12</f>
        <v>14.29917674856071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8"/>
      <c r="V145" s="8"/>
      <c r="W145" s="27">
        <v>-59231.12258064517</v>
      </c>
    </row>
    <row r="146" spans="2:23" ht="11.25">
      <c r="B146" s="8" t="s">
        <v>106</v>
      </c>
      <c r="C146" s="68">
        <v>1133.9</v>
      </c>
      <c r="D146" s="68">
        <v>1133.9</v>
      </c>
      <c r="E146" s="68">
        <v>1133.9</v>
      </c>
      <c r="F146" s="68">
        <v>1133.9</v>
      </c>
      <c r="G146" s="68">
        <v>1133.9</v>
      </c>
      <c r="H146" s="68">
        <v>1133.9</v>
      </c>
      <c r="I146" s="68">
        <v>1133.9</v>
      </c>
      <c r="J146" s="68">
        <v>1133.9</v>
      </c>
      <c r="K146" s="68">
        <v>1133.9</v>
      </c>
      <c r="L146" s="68">
        <v>1133.9</v>
      </c>
      <c r="M146" s="68">
        <v>1133.9</v>
      </c>
      <c r="N146" s="68">
        <v>1133.9</v>
      </c>
      <c r="O146" s="13"/>
      <c r="T146" s="24">
        <v>42005</v>
      </c>
      <c r="U146" s="25">
        <v>35559</v>
      </c>
      <c r="V146" s="26">
        <v>43088.2</v>
      </c>
      <c r="W146" s="27">
        <v>-66760.32258064517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38313</v>
      </c>
      <c r="V147" s="26">
        <v>43088.2</v>
      </c>
      <c r="W147" s="27">
        <v>-71535.52258064518</v>
      </c>
    </row>
    <row r="148" spans="2:23" ht="11.25">
      <c r="B148" s="8" t="s">
        <v>108</v>
      </c>
      <c r="C148" s="36">
        <f aca="true" t="shared" si="72" ref="C148:N148">C146/C147</f>
        <v>0.027176646283449603</v>
      </c>
      <c r="D148" s="36">
        <f t="shared" si="72"/>
        <v>0.027176646283449603</v>
      </c>
      <c r="E148" s="36">
        <f t="shared" si="72"/>
        <v>0.027176646283449603</v>
      </c>
      <c r="F148" s="36">
        <f t="shared" si="72"/>
        <v>0.027176646283449603</v>
      </c>
      <c r="G148" s="36">
        <f t="shared" si="72"/>
        <v>0.027176646283449603</v>
      </c>
      <c r="H148" s="36">
        <f t="shared" si="72"/>
        <v>0.027176646283449603</v>
      </c>
      <c r="I148" s="36">
        <f t="shared" si="72"/>
        <v>0.027176646283449603</v>
      </c>
      <c r="J148" s="36">
        <f t="shared" si="72"/>
        <v>0.027176646283449603</v>
      </c>
      <c r="K148" s="36">
        <f t="shared" si="72"/>
        <v>0.027176646283449603</v>
      </c>
      <c r="L148" s="36">
        <f t="shared" si="72"/>
        <v>0.027176646283449603</v>
      </c>
      <c r="M148" s="36">
        <f t="shared" si="72"/>
        <v>0.027176646283449603</v>
      </c>
      <c r="N148" s="36">
        <f t="shared" si="72"/>
        <v>0.027176646283449603</v>
      </c>
      <c r="O148" s="13"/>
      <c r="T148" s="24">
        <v>42064</v>
      </c>
      <c r="U148" s="25">
        <v>38826</v>
      </c>
      <c r="V148" s="26">
        <v>43088.2</v>
      </c>
      <c r="W148" s="27">
        <v>-75797.72258064518</v>
      </c>
    </row>
    <row r="149" spans="20:23" ht="11.25">
      <c r="T149" s="24">
        <v>42095</v>
      </c>
      <c r="U149" s="25">
        <v>41552</v>
      </c>
      <c r="V149" s="26">
        <v>43088.2</v>
      </c>
      <c r="W149" s="27">
        <v>-77333.92258064517</v>
      </c>
    </row>
    <row r="150" spans="2:23" ht="11.25">
      <c r="B150" s="17" t="s">
        <v>174</v>
      </c>
      <c r="C150" s="26">
        <f>V146</f>
        <v>43088.2</v>
      </c>
      <c r="D150" s="26">
        <f>V147</f>
        <v>43088.2</v>
      </c>
      <c r="E150" s="26">
        <f>V148</f>
        <v>43088.2</v>
      </c>
      <c r="F150" s="26">
        <f>V149</f>
        <v>43088.2</v>
      </c>
      <c r="G150" s="26">
        <f>V150</f>
        <v>43088.2</v>
      </c>
      <c r="H150" s="26">
        <f>V151</f>
        <v>43088.2</v>
      </c>
      <c r="I150" s="26">
        <f>V152</f>
        <v>43088.2</v>
      </c>
      <c r="J150" s="26">
        <f>V153</f>
        <v>43088.2</v>
      </c>
      <c r="K150" s="26">
        <f>V154</f>
        <v>43088.2</v>
      </c>
      <c r="L150" s="26">
        <f>V155</f>
        <v>43088.2</v>
      </c>
      <c r="M150" s="26">
        <f>V156</f>
        <v>43088.2</v>
      </c>
      <c r="N150" s="26">
        <f>V157</f>
        <v>43156.6</v>
      </c>
      <c r="O150" s="13">
        <f>SUM(C150:N150)</f>
        <v>517126.80000000005</v>
      </c>
      <c r="T150" s="24">
        <v>42125</v>
      </c>
      <c r="U150" s="25">
        <v>27186</v>
      </c>
      <c r="V150" s="26">
        <v>43088.2</v>
      </c>
      <c r="W150" s="27">
        <v>-93236.12258064517</v>
      </c>
    </row>
    <row r="151" spans="2:23" ht="11.25">
      <c r="B151" s="8" t="s">
        <v>109</v>
      </c>
      <c r="C151" s="25">
        <f>U146</f>
        <v>35559</v>
      </c>
      <c r="D151" s="25">
        <f>U147</f>
        <v>38313</v>
      </c>
      <c r="E151" s="25">
        <f>U148</f>
        <v>38826</v>
      </c>
      <c r="F151" s="25">
        <f>U149</f>
        <v>41552</v>
      </c>
      <c r="G151" s="25">
        <f>U150</f>
        <v>27186</v>
      </c>
      <c r="H151" s="25">
        <f>U151</f>
        <v>43941</v>
      </c>
      <c r="I151" s="25">
        <f>U152</f>
        <v>30910</v>
      </c>
      <c r="J151" s="28">
        <f>U153</f>
        <v>37291</v>
      </c>
      <c r="K151" s="28">
        <f>U154</f>
        <v>46571</v>
      </c>
      <c r="L151" s="28">
        <f>U155</f>
        <v>49593</v>
      </c>
      <c r="M151" s="30">
        <f>U156</f>
        <v>38409.19</v>
      </c>
      <c r="N151" s="28">
        <f>U157</f>
        <v>50285.15</v>
      </c>
      <c r="O151" s="18">
        <f>SUM(C151:N151)</f>
        <v>478436.34</v>
      </c>
      <c r="T151" s="24">
        <v>42156</v>
      </c>
      <c r="U151" s="25">
        <v>43941</v>
      </c>
      <c r="V151" s="26">
        <v>43088.2</v>
      </c>
      <c r="W151" s="27">
        <v>-92383.32258064518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30910</v>
      </c>
      <c r="V152" s="26">
        <v>43088.2</v>
      </c>
      <c r="W152" s="27">
        <v>-104561.52258064518</v>
      </c>
    </row>
    <row r="153" spans="2:23" ht="11.25">
      <c r="B153" s="8" t="s">
        <v>233</v>
      </c>
      <c r="C153" s="37">
        <f aca="true" t="shared" si="73" ref="C153:N153">(C151-C152)/C150</f>
        <v>0.8252607442408827</v>
      </c>
      <c r="D153" s="37">
        <f t="shared" si="73"/>
        <v>0.8891761549565775</v>
      </c>
      <c r="E153" s="37">
        <f t="shared" si="73"/>
        <v>0.9010819667565598</v>
      </c>
      <c r="F153" s="37">
        <f t="shared" si="73"/>
        <v>0.964347547588435</v>
      </c>
      <c r="G153" s="37">
        <f t="shared" si="73"/>
        <v>0.6309384007686559</v>
      </c>
      <c r="H153" s="37">
        <f t="shared" si="73"/>
        <v>1.0197919616043372</v>
      </c>
      <c r="I153" s="37">
        <f t="shared" si="73"/>
        <v>0.7173657753166761</v>
      </c>
      <c r="J153" s="37">
        <f t="shared" si="73"/>
        <v>0.8654573641971585</v>
      </c>
      <c r="K153" s="37">
        <f t="shared" si="73"/>
        <v>1.080829554263116</v>
      </c>
      <c r="L153" s="37">
        <f t="shared" si="73"/>
        <v>1.150964765295371</v>
      </c>
      <c r="M153" s="37">
        <f t="shared" si="73"/>
        <v>0.8914085526895996</v>
      </c>
      <c r="N153" s="37">
        <f t="shared" si="73"/>
        <v>1.1651786748724413</v>
      </c>
      <c r="O153" s="37">
        <f>(O151-O152)/O150</f>
        <v>0.9251818702879061</v>
      </c>
      <c r="T153" s="24">
        <v>42217</v>
      </c>
      <c r="U153" s="28">
        <v>37291</v>
      </c>
      <c r="V153" s="26">
        <v>43088.2</v>
      </c>
      <c r="W153" s="27">
        <v>-110358.72258064519</v>
      </c>
    </row>
    <row r="154" spans="2:23" ht="11.25">
      <c r="B154" s="38" t="s">
        <v>111</v>
      </c>
      <c r="C154" s="39">
        <f>W145</f>
        <v>-59231.12258064517</v>
      </c>
      <c r="D154" s="39">
        <f>W146</f>
        <v>-66760.32258064517</v>
      </c>
      <c r="E154" s="39">
        <f>W147</f>
        <v>-71535.52258064518</v>
      </c>
      <c r="F154" s="39">
        <f>W148</f>
        <v>-75797.72258064518</v>
      </c>
      <c r="G154" s="39">
        <f>W149</f>
        <v>-77333.92258064517</v>
      </c>
      <c r="H154" s="39">
        <f>W150</f>
        <v>-93236.12258064517</v>
      </c>
      <c r="I154" s="39">
        <f>W151</f>
        <v>-92383.32258064518</v>
      </c>
      <c r="J154" s="39">
        <f>W152</f>
        <v>-104561.52258064518</v>
      </c>
      <c r="K154" s="39">
        <f>W153</f>
        <v>-110358.72258064519</v>
      </c>
      <c r="L154" s="39">
        <f>W154</f>
        <v>-106875.92258064519</v>
      </c>
      <c r="M154" s="39">
        <f>W155</f>
        <v>-100371.12258064518</v>
      </c>
      <c r="N154" s="39">
        <f>W156</f>
        <v>-105050.13258064521</v>
      </c>
      <c r="O154" s="39">
        <f>W157</f>
        <v>-97921.58258064518</v>
      </c>
      <c r="T154" s="24">
        <v>42248</v>
      </c>
      <c r="U154" s="28">
        <v>46571</v>
      </c>
      <c r="V154" s="26">
        <v>43088.2</v>
      </c>
      <c r="W154" s="27">
        <v>-106875.92258064519</v>
      </c>
    </row>
    <row r="155" spans="2:23" ht="11.25">
      <c r="B155" s="40" t="s">
        <v>234</v>
      </c>
      <c r="C155" s="13">
        <f>C144</f>
        <v>29830.909254949063</v>
      </c>
      <c r="D155" s="13">
        <f aca="true" t="shared" si="74" ref="D155:N155">D144</f>
        <v>38432.836511195565</v>
      </c>
      <c r="E155" s="13">
        <f t="shared" si="74"/>
        <v>30462.500139777978</v>
      </c>
      <c r="F155" s="13">
        <f t="shared" si="74"/>
        <v>29937.421187149565</v>
      </c>
      <c r="G155" s="13">
        <f t="shared" si="74"/>
        <v>119341.22453984732</v>
      </c>
      <c r="H155" s="13">
        <f t="shared" si="74"/>
        <v>66178.44129177179</v>
      </c>
      <c r="I155" s="13">
        <f t="shared" si="74"/>
        <v>43584.19987680118</v>
      </c>
      <c r="J155" s="13">
        <f t="shared" si="74"/>
        <v>57762.7470703365</v>
      </c>
      <c r="K155" s="13">
        <f t="shared" si="74"/>
        <v>46270.70576938214</v>
      </c>
      <c r="L155" s="13">
        <f t="shared" si="74"/>
        <v>46027.17641573678</v>
      </c>
      <c r="M155" s="13">
        <f t="shared" si="74"/>
        <v>46518.93308460254</v>
      </c>
      <c r="N155" s="13">
        <f t="shared" si="74"/>
        <v>38221.13706228169</v>
      </c>
      <c r="O155" s="13">
        <f>SUM(C155:N155)</f>
        <v>592568.2322038321</v>
      </c>
      <c r="T155" s="24">
        <v>42278</v>
      </c>
      <c r="U155" s="28">
        <v>49593</v>
      </c>
      <c r="V155" s="26">
        <v>43088.2</v>
      </c>
      <c r="W155" s="27">
        <v>-100371.12258064518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38409.19</v>
      </c>
      <c r="V156" s="26">
        <v>43088.2</v>
      </c>
      <c r="W156" s="27">
        <v>-105050.13258064521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25856.340000000004</v>
      </c>
      <c r="T157" s="24">
        <v>42339</v>
      </c>
      <c r="U157" s="28">
        <v>50285.15</v>
      </c>
      <c r="V157" s="26">
        <v>43156.6</v>
      </c>
      <c r="W157" s="27">
        <v>-97921.58258064518</v>
      </c>
    </row>
    <row r="158" spans="2:15" ht="11.25">
      <c r="B158" s="8" t="s">
        <v>163</v>
      </c>
      <c r="C158" s="59"/>
      <c r="D158" s="57"/>
      <c r="E158" s="57"/>
      <c r="F158" s="57" t="s">
        <v>164</v>
      </c>
      <c r="G158" s="57"/>
      <c r="H158" s="57"/>
      <c r="I158" s="57"/>
      <c r="J158" s="57"/>
      <c r="K158" s="57"/>
      <c r="L158" s="57"/>
      <c r="M158" s="57"/>
      <c r="N158" s="60"/>
      <c r="O158" s="68">
        <v>0</v>
      </c>
    </row>
    <row r="159" spans="2:16" ht="11.25">
      <c r="B159" s="8" t="s">
        <v>165</v>
      </c>
      <c r="C159" s="59"/>
      <c r="D159" s="57"/>
      <c r="E159" s="57"/>
      <c r="F159" s="44" t="s">
        <v>164</v>
      </c>
      <c r="G159" s="57"/>
      <c r="H159" s="57"/>
      <c r="I159" s="57"/>
      <c r="J159" s="57"/>
      <c r="K159" s="57"/>
      <c r="L159" s="57"/>
      <c r="M159" s="57"/>
      <c r="N159" s="60"/>
      <c r="O159" s="63">
        <v>2444.0405748964404</v>
      </c>
      <c r="P159" s="64"/>
    </row>
    <row r="160" spans="2:15" ht="11.25">
      <c r="B160" s="8" t="s">
        <v>224</v>
      </c>
      <c r="C160" s="61"/>
      <c r="D160" s="58"/>
      <c r="E160" s="58"/>
      <c r="F160" s="44" t="s">
        <v>164</v>
      </c>
      <c r="G160" s="58"/>
      <c r="H160" s="58"/>
      <c r="I160" s="58"/>
      <c r="J160" s="58"/>
      <c r="K160" s="58"/>
      <c r="L160" s="58"/>
      <c r="M160" s="58"/>
      <c r="N160" s="62"/>
      <c r="O160" s="13">
        <f>O151-O144-O157</f>
        <v>-139988.2322038321</v>
      </c>
    </row>
    <row r="161" spans="2:15" ht="11.25">
      <c r="B161" s="8" t="s">
        <v>225</v>
      </c>
      <c r="C161" s="61"/>
      <c r="D161" s="58"/>
      <c r="E161" s="58"/>
      <c r="F161" s="58" t="s">
        <v>164</v>
      </c>
      <c r="G161" s="58"/>
      <c r="H161" s="58"/>
      <c r="I161" s="58"/>
      <c r="J161" s="58"/>
      <c r="K161" s="58"/>
      <c r="L161" s="58"/>
      <c r="M161" s="58"/>
      <c r="N161" s="62"/>
      <c r="O161" s="13">
        <f>O159+O160+O158</f>
        <v>-137544.19162893566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226</v>
      </c>
      <c r="O162" s="46">
        <f>(O155-O156+O157)/12/N146</f>
        <v>45.4496701798977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15.685675557166407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15.464817874170585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-10.10848925749887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G19" sqref="G19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7" max="7" width="57.75390625" style="0" bestFit="1" customWidth="1"/>
  </cols>
  <sheetData>
    <row r="1" ht="12.75">
      <c r="B1" s="3" t="s">
        <v>230</v>
      </c>
    </row>
    <row r="2" ht="12.75">
      <c r="B2" s="3" t="s">
        <v>228</v>
      </c>
    </row>
    <row r="3" spans="2:7" ht="12.75">
      <c r="B3" s="52">
        <v>42079</v>
      </c>
      <c r="C3" s="7"/>
      <c r="D3" s="55" t="s">
        <v>182</v>
      </c>
      <c r="E3" s="10" t="s">
        <v>219</v>
      </c>
      <c r="F3" s="54">
        <v>1000</v>
      </c>
      <c r="G3" s="10" t="s">
        <v>283</v>
      </c>
    </row>
    <row r="4" spans="2:7" ht="12.75">
      <c r="B4" s="52">
        <v>42051</v>
      </c>
      <c r="C4" s="7"/>
      <c r="D4" s="53" t="s">
        <v>123</v>
      </c>
      <c r="E4" s="10" t="s">
        <v>199</v>
      </c>
      <c r="F4" s="54">
        <v>1000</v>
      </c>
      <c r="G4" s="10" t="s">
        <v>284</v>
      </c>
    </row>
    <row r="5" spans="2:7" ht="12.75">
      <c r="B5" s="52">
        <v>42051</v>
      </c>
      <c r="C5" s="7"/>
      <c r="D5" s="53" t="s">
        <v>123</v>
      </c>
      <c r="E5" s="10" t="s">
        <v>199</v>
      </c>
      <c r="F5" s="54">
        <v>6500</v>
      </c>
      <c r="G5" s="10" t="s">
        <v>284</v>
      </c>
    </row>
    <row r="6" spans="2:7" ht="12.75">
      <c r="B6" s="52">
        <v>42152</v>
      </c>
      <c r="C6" s="7"/>
      <c r="D6" s="55" t="s">
        <v>177</v>
      </c>
      <c r="E6" s="10" t="s">
        <v>136</v>
      </c>
      <c r="F6" s="54">
        <v>867.5</v>
      </c>
      <c r="G6" s="10" t="s">
        <v>285</v>
      </c>
    </row>
    <row r="7" spans="2:7" ht="12.75">
      <c r="B7" s="52">
        <v>42155</v>
      </c>
      <c r="C7" s="7"/>
      <c r="D7" s="55" t="s">
        <v>175</v>
      </c>
      <c r="E7" s="10" t="s">
        <v>215</v>
      </c>
      <c r="F7" s="54">
        <v>89536.21</v>
      </c>
      <c r="G7" s="10" t="s">
        <v>286</v>
      </c>
    </row>
    <row r="8" spans="2:7" ht="12.75">
      <c r="B8" s="52">
        <v>42166</v>
      </c>
      <c r="C8" s="7"/>
      <c r="D8" s="55" t="s">
        <v>181</v>
      </c>
      <c r="E8" s="10" t="s">
        <v>218</v>
      </c>
      <c r="F8" s="54">
        <v>2000</v>
      </c>
      <c r="G8" s="10" t="s">
        <v>287</v>
      </c>
    </row>
    <row r="9" spans="2:7" ht="12.75">
      <c r="B9" s="52">
        <v>42170</v>
      </c>
      <c r="C9" s="7"/>
      <c r="D9" s="53" t="s">
        <v>175</v>
      </c>
      <c r="E9" s="10" t="s">
        <v>215</v>
      </c>
      <c r="F9" s="54">
        <v>29580.02</v>
      </c>
      <c r="G9" s="10" t="s">
        <v>298</v>
      </c>
    </row>
    <row r="10" spans="2:7" ht="12.75">
      <c r="B10" s="52">
        <v>42181</v>
      </c>
      <c r="C10" s="7"/>
      <c r="D10" s="53" t="s">
        <v>177</v>
      </c>
      <c r="E10" s="10" t="s">
        <v>136</v>
      </c>
      <c r="F10" s="54">
        <v>1053.55</v>
      </c>
      <c r="G10" s="10" t="s">
        <v>288</v>
      </c>
    </row>
    <row r="11" spans="2:7" ht="12.75">
      <c r="B11" s="52">
        <v>42181</v>
      </c>
      <c r="C11" s="7"/>
      <c r="D11" s="53" t="s">
        <v>177</v>
      </c>
      <c r="E11" s="10" t="s">
        <v>136</v>
      </c>
      <c r="F11" s="54">
        <v>1442.75</v>
      </c>
      <c r="G11" s="10" t="s">
        <v>288</v>
      </c>
    </row>
    <row r="12" spans="2:7" ht="12.75">
      <c r="B12" s="52">
        <v>42180</v>
      </c>
      <c r="C12" s="7"/>
      <c r="D12" s="53" t="s">
        <v>50</v>
      </c>
      <c r="E12" s="69" t="s">
        <v>51</v>
      </c>
      <c r="F12" s="54">
        <v>150</v>
      </c>
      <c r="G12" s="10" t="s">
        <v>289</v>
      </c>
    </row>
    <row r="13" spans="2:7" ht="12.75">
      <c r="B13" s="52">
        <v>42202</v>
      </c>
      <c r="C13" s="7"/>
      <c r="D13" s="53" t="s">
        <v>141</v>
      </c>
      <c r="E13" s="10" t="s">
        <v>209</v>
      </c>
      <c r="F13" s="54">
        <v>954</v>
      </c>
      <c r="G13" s="10" t="s">
        <v>290</v>
      </c>
    </row>
    <row r="14" spans="2:7" ht="12.75">
      <c r="B14" s="52">
        <v>42216</v>
      </c>
      <c r="C14" s="7"/>
      <c r="D14" s="53" t="s">
        <v>139</v>
      </c>
      <c r="E14" s="10" t="s">
        <v>207</v>
      </c>
      <c r="F14" s="54">
        <v>7000</v>
      </c>
      <c r="G14" s="10" t="s">
        <v>291</v>
      </c>
    </row>
    <row r="15" spans="2:7" ht="12.75">
      <c r="B15" s="72">
        <v>42221</v>
      </c>
      <c r="C15" s="73"/>
      <c r="D15" s="74" t="s">
        <v>179</v>
      </c>
      <c r="E15" s="69" t="s">
        <v>217</v>
      </c>
      <c r="F15" s="67">
        <v>23800</v>
      </c>
      <c r="G15" s="69" t="s">
        <v>292</v>
      </c>
    </row>
    <row r="16" spans="2:7" ht="12.75">
      <c r="B16" s="52">
        <v>42262</v>
      </c>
      <c r="C16" s="7"/>
      <c r="D16" s="53" t="s">
        <v>181</v>
      </c>
      <c r="E16" s="10" t="s">
        <v>218</v>
      </c>
      <c r="F16" s="54">
        <v>9240</v>
      </c>
      <c r="G16" s="10" t="s">
        <v>293</v>
      </c>
    </row>
    <row r="17" spans="2:7" ht="12.75">
      <c r="B17" s="52">
        <v>42263</v>
      </c>
      <c r="C17" s="7"/>
      <c r="D17" s="55" t="s">
        <v>181</v>
      </c>
      <c r="E17" s="10" t="s">
        <v>218</v>
      </c>
      <c r="F17" s="54">
        <v>2780</v>
      </c>
      <c r="G17" s="10" t="s">
        <v>294</v>
      </c>
    </row>
    <row r="18" spans="2:7" ht="12.75">
      <c r="B18" s="52">
        <v>42297</v>
      </c>
      <c r="C18" s="7"/>
      <c r="D18" s="53" t="s">
        <v>177</v>
      </c>
      <c r="E18" s="10" t="s">
        <v>136</v>
      </c>
      <c r="F18" s="54">
        <v>5581.5</v>
      </c>
      <c r="G18" s="10" t="s">
        <v>295</v>
      </c>
    </row>
    <row r="19" spans="2:7" ht="12.75">
      <c r="B19" s="52">
        <v>42310</v>
      </c>
      <c r="C19" s="7"/>
      <c r="D19" s="53" t="s">
        <v>177</v>
      </c>
      <c r="E19" s="10" t="s">
        <v>136</v>
      </c>
      <c r="F19" s="54">
        <v>7938</v>
      </c>
      <c r="G19" s="10" t="s">
        <v>296</v>
      </c>
    </row>
    <row r="20" spans="2:7" ht="12.75">
      <c r="B20" s="52">
        <v>42297</v>
      </c>
      <c r="C20" s="7"/>
      <c r="D20" s="53" t="s">
        <v>175</v>
      </c>
      <c r="E20" s="10" t="s">
        <v>215</v>
      </c>
      <c r="F20" s="54">
        <v>6000</v>
      </c>
      <c r="G20" s="10" t="s">
        <v>297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37"/>
  <sheetViews>
    <sheetView workbookViewId="0" topLeftCell="A1">
      <pane ySplit="6" topLeftCell="BM7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228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52">
        <v>42028</v>
      </c>
      <c r="D7" s="10" t="s">
        <v>14</v>
      </c>
      <c r="E7" s="10" t="s">
        <v>241</v>
      </c>
      <c r="F7" s="10" t="s">
        <v>232</v>
      </c>
      <c r="G7" s="10" t="s">
        <v>242</v>
      </c>
      <c r="H7" s="7"/>
      <c r="I7" s="7"/>
      <c r="J7" s="7"/>
      <c r="K7" s="10"/>
      <c r="L7" s="10"/>
    </row>
    <row r="8" spans="2:12" ht="11.25">
      <c r="B8" s="7">
        <v>2</v>
      </c>
      <c r="C8" s="52">
        <v>42041</v>
      </c>
      <c r="D8" s="10" t="s">
        <v>229</v>
      </c>
      <c r="E8" s="10" t="s">
        <v>241</v>
      </c>
      <c r="F8" s="10" t="s">
        <v>243</v>
      </c>
      <c r="G8" s="10" t="s">
        <v>244</v>
      </c>
      <c r="H8" s="7" t="s">
        <v>12</v>
      </c>
      <c r="I8" s="7">
        <v>1</v>
      </c>
      <c r="J8" s="7"/>
      <c r="K8" s="10"/>
      <c r="L8" s="10"/>
    </row>
    <row r="9" spans="2:12" ht="11.25">
      <c r="B9" s="7">
        <v>3</v>
      </c>
      <c r="C9" s="7"/>
      <c r="D9" s="10"/>
      <c r="E9" s="10" t="s">
        <v>241</v>
      </c>
      <c r="F9" s="10"/>
      <c r="G9" s="10" t="s">
        <v>245</v>
      </c>
      <c r="H9" s="7" t="s">
        <v>12</v>
      </c>
      <c r="I9" s="7">
        <v>1</v>
      </c>
      <c r="J9" s="7">
        <v>180</v>
      </c>
      <c r="K9" s="10"/>
      <c r="L9" s="10"/>
    </row>
    <row r="10" spans="2:12" ht="11.25">
      <c r="B10" s="7">
        <v>4</v>
      </c>
      <c r="C10" s="52">
        <v>42042</v>
      </c>
      <c r="D10" s="10" t="s">
        <v>14</v>
      </c>
      <c r="E10" s="10" t="s">
        <v>241</v>
      </c>
      <c r="F10" s="10" t="s">
        <v>232</v>
      </c>
      <c r="G10" s="10" t="s">
        <v>246</v>
      </c>
      <c r="H10" s="7"/>
      <c r="I10" s="7"/>
      <c r="J10" s="7"/>
      <c r="K10" s="10"/>
      <c r="L10" s="10"/>
    </row>
    <row r="11" spans="2:12" ht="11.25">
      <c r="B11" s="7">
        <v>5</v>
      </c>
      <c r="C11" s="52">
        <v>42074</v>
      </c>
      <c r="D11" s="10" t="s">
        <v>247</v>
      </c>
      <c r="E11" s="10" t="s">
        <v>241</v>
      </c>
      <c r="F11" s="10" t="s">
        <v>248</v>
      </c>
      <c r="G11" s="10" t="s">
        <v>249</v>
      </c>
      <c r="H11" s="7" t="s">
        <v>12</v>
      </c>
      <c r="I11" s="7">
        <v>1</v>
      </c>
      <c r="J11" s="7"/>
      <c r="K11" s="10"/>
      <c r="L11" s="10"/>
    </row>
    <row r="12" spans="2:12" ht="11.25">
      <c r="B12" s="7">
        <v>6</v>
      </c>
      <c r="C12" s="7"/>
      <c r="D12" s="10"/>
      <c r="E12" s="10" t="s">
        <v>241</v>
      </c>
      <c r="F12" s="10"/>
      <c r="G12" s="10" t="s">
        <v>244</v>
      </c>
      <c r="H12" s="7" t="s">
        <v>12</v>
      </c>
      <c r="I12" s="7">
        <v>2</v>
      </c>
      <c r="J12" s="7"/>
      <c r="K12" s="10"/>
      <c r="L12" s="10"/>
    </row>
    <row r="13" spans="2:12" ht="11.25">
      <c r="B13" s="7">
        <v>7</v>
      </c>
      <c r="C13" s="7"/>
      <c r="D13" s="10"/>
      <c r="E13" s="10" t="s">
        <v>241</v>
      </c>
      <c r="F13" s="10"/>
      <c r="G13" s="10" t="s">
        <v>245</v>
      </c>
      <c r="H13" s="7" t="s">
        <v>12</v>
      </c>
      <c r="I13" s="7">
        <v>1</v>
      </c>
      <c r="J13" s="7"/>
      <c r="K13" s="10"/>
      <c r="L13" s="10"/>
    </row>
    <row r="14" spans="2:12" ht="11.25">
      <c r="B14" s="7">
        <v>8</v>
      </c>
      <c r="C14" s="52">
        <v>42079</v>
      </c>
      <c r="D14" s="10" t="s">
        <v>13</v>
      </c>
      <c r="E14" s="10" t="s">
        <v>241</v>
      </c>
      <c r="F14" s="10" t="s">
        <v>250</v>
      </c>
      <c r="G14" s="10" t="s">
        <v>251</v>
      </c>
      <c r="H14" s="7"/>
      <c r="I14" s="7"/>
      <c r="J14" s="7">
        <v>1000</v>
      </c>
      <c r="K14" s="10"/>
      <c r="L14" s="10"/>
    </row>
    <row r="15" spans="2:12" ht="11.25">
      <c r="B15" s="7">
        <v>9</v>
      </c>
      <c r="C15" s="52">
        <v>42081</v>
      </c>
      <c r="D15" s="10" t="s">
        <v>14</v>
      </c>
      <c r="E15" s="10" t="s">
        <v>241</v>
      </c>
      <c r="F15" s="10" t="s">
        <v>252</v>
      </c>
      <c r="G15" s="10" t="s">
        <v>253</v>
      </c>
      <c r="H15" s="7"/>
      <c r="I15" s="7"/>
      <c r="J15" s="7"/>
      <c r="K15" s="10"/>
      <c r="L15" s="10"/>
    </row>
    <row r="16" spans="2:12" ht="11.25">
      <c r="B16" s="7">
        <v>10</v>
      </c>
      <c r="C16" s="52">
        <v>42081</v>
      </c>
      <c r="D16" s="10" t="s">
        <v>14</v>
      </c>
      <c r="E16" s="10" t="s">
        <v>241</v>
      </c>
      <c r="F16" s="10" t="s">
        <v>254</v>
      </c>
      <c r="G16" s="10" t="s">
        <v>255</v>
      </c>
      <c r="H16" s="7"/>
      <c r="I16" s="7"/>
      <c r="J16" s="7"/>
      <c r="K16" s="10"/>
      <c r="L16" s="10"/>
    </row>
    <row r="17" spans="2:12" ht="11.25">
      <c r="B17" s="7">
        <v>11</v>
      </c>
      <c r="C17" s="52">
        <v>42109</v>
      </c>
      <c r="D17" s="10" t="s">
        <v>256</v>
      </c>
      <c r="E17" s="10" t="s">
        <v>241</v>
      </c>
      <c r="F17" s="10" t="s">
        <v>257</v>
      </c>
      <c r="G17" s="10" t="s">
        <v>258</v>
      </c>
      <c r="H17" s="7"/>
      <c r="I17" s="7"/>
      <c r="J17" s="7"/>
      <c r="K17" s="10"/>
      <c r="L17" s="10"/>
    </row>
    <row r="18" spans="2:12" ht="11.25">
      <c r="B18" s="7">
        <v>12</v>
      </c>
      <c r="C18" s="52">
        <v>42177</v>
      </c>
      <c r="D18" s="10" t="s">
        <v>259</v>
      </c>
      <c r="E18" s="10" t="s">
        <v>241</v>
      </c>
      <c r="F18" s="10" t="s">
        <v>232</v>
      </c>
      <c r="G18" s="10" t="s">
        <v>260</v>
      </c>
      <c r="H18" s="7"/>
      <c r="I18" s="7"/>
      <c r="J18" s="7">
        <v>500</v>
      </c>
      <c r="K18" s="10"/>
      <c r="L18" s="10"/>
    </row>
    <row r="19" spans="2:12" ht="11.25">
      <c r="B19" s="7">
        <v>13</v>
      </c>
      <c r="C19" s="52">
        <v>42195</v>
      </c>
      <c r="D19" s="10" t="s">
        <v>196</v>
      </c>
      <c r="E19" s="10" t="s">
        <v>241</v>
      </c>
      <c r="F19" s="10" t="s">
        <v>252</v>
      </c>
      <c r="G19" s="10" t="s">
        <v>261</v>
      </c>
      <c r="H19" s="7"/>
      <c r="I19" s="7"/>
      <c r="J19" s="7"/>
      <c r="K19" s="10"/>
      <c r="L19" s="10"/>
    </row>
    <row r="20" spans="2:12" ht="11.25">
      <c r="B20" s="7">
        <v>14</v>
      </c>
      <c r="C20" s="52">
        <v>42221</v>
      </c>
      <c r="D20" s="10" t="s">
        <v>262</v>
      </c>
      <c r="E20" s="10" t="s">
        <v>241</v>
      </c>
      <c r="F20" s="10" t="s">
        <v>263</v>
      </c>
      <c r="G20" s="10" t="s">
        <v>264</v>
      </c>
      <c r="H20" s="7"/>
      <c r="I20" s="7"/>
      <c r="J20" s="7"/>
      <c r="K20" s="10"/>
      <c r="L20" s="10"/>
    </row>
    <row r="21" spans="2:12" ht="11.25">
      <c r="B21" s="7">
        <v>15</v>
      </c>
      <c r="C21" s="52">
        <v>42233</v>
      </c>
      <c r="D21" s="10"/>
      <c r="E21" s="10" t="s">
        <v>241</v>
      </c>
      <c r="F21" s="10" t="s">
        <v>250</v>
      </c>
      <c r="G21" s="10" t="s">
        <v>265</v>
      </c>
      <c r="H21" s="7"/>
      <c r="I21" s="7"/>
      <c r="J21" s="7"/>
      <c r="K21" s="10"/>
      <c r="L21" s="10"/>
    </row>
    <row r="22" spans="2:12" ht="11.25">
      <c r="B22" s="7">
        <v>16</v>
      </c>
      <c r="C22" s="52">
        <v>42241</v>
      </c>
      <c r="D22" s="10" t="s">
        <v>14</v>
      </c>
      <c r="E22" s="10" t="s">
        <v>241</v>
      </c>
      <c r="F22" s="10" t="s">
        <v>250</v>
      </c>
      <c r="G22" s="10" t="s">
        <v>266</v>
      </c>
      <c r="H22" s="7"/>
      <c r="I22" s="7"/>
      <c r="J22" s="7"/>
      <c r="K22" s="10"/>
      <c r="L22" s="10"/>
    </row>
    <row r="23" spans="2:12" ht="11.25">
      <c r="B23" s="7">
        <v>17</v>
      </c>
      <c r="C23" s="52">
        <v>42252</v>
      </c>
      <c r="D23" s="10"/>
      <c r="E23" s="10" t="s">
        <v>241</v>
      </c>
      <c r="F23" s="10" t="s">
        <v>267</v>
      </c>
      <c r="G23" s="10" t="s">
        <v>268</v>
      </c>
      <c r="H23" s="7"/>
      <c r="I23" s="7"/>
      <c r="J23" s="7"/>
      <c r="K23" s="10"/>
      <c r="L23" s="10"/>
    </row>
    <row r="24" spans="2:12" ht="11.25">
      <c r="B24" s="7">
        <v>18</v>
      </c>
      <c r="C24" s="52">
        <v>42265</v>
      </c>
      <c r="D24" s="10" t="s">
        <v>196</v>
      </c>
      <c r="E24" s="10" t="s">
        <v>241</v>
      </c>
      <c r="F24" s="10" t="s">
        <v>269</v>
      </c>
      <c r="G24" s="10" t="s">
        <v>270</v>
      </c>
      <c r="H24" s="7"/>
      <c r="I24" s="7"/>
      <c r="J24" s="7"/>
      <c r="K24" s="10"/>
      <c r="L24" s="10"/>
    </row>
    <row r="25" spans="2:12" ht="11.25">
      <c r="B25" s="7">
        <v>19</v>
      </c>
      <c r="C25" s="52">
        <v>42270</v>
      </c>
      <c r="D25" s="10"/>
      <c r="E25" s="10" t="s">
        <v>241</v>
      </c>
      <c r="F25" s="10" t="s">
        <v>271</v>
      </c>
      <c r="G25" s="10" t="s">
        <v>272</v>
      </c>
      <c r="H25" s="7"/>
      <c r="I25" s="7"/>
      <c r="J25" s="7"/>
      <c r="K25" s="10"/>
      <c r="L25" s="10"/>
    </row>
    <row r="26" spans="2:12" ht="11.25">
      <c r="B26" s="7">
        <v>20</v>
      </c>
      <c r="C26" s="52">
        <v>42272</v>
      </c>
      <c r="D26" s="10" t="s">
        <v>196</v>
      </c>
      <c r="E26" s="10" t="s">
        <v>241</v>
      </c>
      <c r="F26" s="10" t="s">
        <v>273</v>
      </c>
      <c r="G26" s="10" t="s">
        <v>274</v>
      </c>
      <c r="H26" s="7"/>
      <c r="I26" s="7"/>
      <c r="J26" s="7"/>
      <c r="K26" s="10"/>
      <c r="L26" s="10"/>
    </row>
    <row r="27" spans="2:12" ht="11.25">
      <c r="B27" s="7">
        <v>21</v>
      </c>
      <c r="C27" s="52">
        <v>42277</v>
      </c>
      <c r="D27" s="10" t="s">
        <v>14</v>
      </c>
      <c r="E27" s="10" t="s">
        <v>241</v>
      </c>
      <c r="F27" s="10" t="s">
        <v>275</v>
      </c>
      <c r="G27" s="10" t="s">
        <v>255</v>
      </c>
      <c r="H27" s="7"/>
      <c r="I27" s="7"/>
      <c r="J27" s="7"/>
      <c r="K27" s="10"/>
      <c r="L27" s="10"/>
    </row>
    <row r="28" spans="2:12" ht="11.25">
      <c r="B28" s="7">
        <v>22</v>
      </c>
      <c r="C28" s="52">
        <v>42313</v>
      </c>
      <c r="D28" s="10" t="s">
        <v>14</v>
      </c>
      <c r="E28" s="10" t="s">
        <v>241</v>
      </c>
      <c r="F28" s="10"/>
      <c r="G28" s="10" t="s">
        <v>276</v>
      </c>
      <c r="H28" s="7"/>
      <c r="I28" s="7"/>
      <c r="J28" s="7"/>
      <c r="K28" s="10"/>
      <c r="L28" s="10"/>
    </row>
    <row r="29" spans="2:12" ht="11.25">
      <c r="B29" s="7">
        <v>23</v>
      </c>
      <c r="C29" s="52">
        <v>42319</v>
      </c>
      <c r="D29" s="10" t="s">
        <v>197</v>
      </c>
      <c r="E29" s="10" t="s">
        <v>241</v>
      </c>
      <c r="F29" s="10" t="s">
        <v>252</v>
      </c>
      <c r="G29" s="10" t="s">
        <v>277</v>
      </c>
      <c r="H29" s="7"/>
      <c r="I29" s="7"/>
      <c r="J29" s="7"/>
      <c r="K29" s="10"/>
      <c r="L29" s="10"/>
    </row>
    <row r="30" spans="2:12" ht="11.25">
      <c r="B30" s="7">
        <v>24</v>
      </c>
      <c r="C30" s="52">
        <v>42319</v>
      </c>
      <c r="D30" s="10" t="s">
        <v>14</v>
      </c>
      <c r="E30" s="10" t="s">
        <v>241</v>
      </c>
      <c r="F30" s="10" t="s">
        <v>252</v>
      </c>
      <c r="G30" s="10" t="s">
        <v>255</v>
      </c>
      <c r="H30" s="7"/>
      <c r="I30" s="7"/>
      <c r="J30" s="7"/>
      <c r="K30" s="10"/>
      <c r="L30" s="10"/>
    </row>
    <row r="31" spans="2:12" ht="11.25">
      <c r="B31" s="7">
        <v>25</v>
      </c>
      <c r="C31" s="52">
        <v>42325</v>
      </c>
      <c r="D31" s="10" t="s">
        <v>14</v>
      </c>
      <c r="E31" s="10" t="s">
        <v>241</v>
      </c>
      <c r="F31" s="10" t="s">
        <v>278</v>
      </c>
      <c r="G31" s="10" t="s">
        <v>279</v>
      </c>
      <c r="H31" s="7" t="s">
        <v>12</v>
      </c>
      <c r="I31" s="7">
        <v>2</v>
      </c>
      <c r="J31" s="7"/>
      <c r="K31" s="10" t="s">
        <v>171</v>
      </c>
      <c r="L31" s="10"/>
    </row>
    <row r="32" spans="2:12" ht="11.25">
      <c r="B32" s="7">
        <v>26</v>
      </c>
      <c r="C32" s="7"/>
      <c r="D32" s="10"/>
      <c r="E32" s="10" t="s">
        <v>241</v>
      </c>
      <c r="F32" s="10"/>
      <c r="G32" s="10"/>
      <c r="H32" s="7" t="s">
        <v>169</v>
      </c>
      <c r="I32" s="7">
        <v>9</v>
      </c>
      <c r="J32" s="7"/>
      <c r="K32" s="10" t="s">
        <v>170</v>
      </c>
      <c r="L32" s="10"/>
    </row>
    <row r="33" spans="2:12" ht="11.25">
      <c r="B33" s="7">
        <v>27</v>
      </c>
      <c r="C33" s="7"/>
      <c r="D33" s="10"/>
      <c r="E33" s="10" t="s">
        <v>241</v>
      </c>
      <c r="F33" s="10"/>
      <c r="G33" s="10"/>
      <c r="H33" s="7" t="s">
        <v>12</v>
      </c>
      <c r="I33" s="7">
        <v>4</v>
      </c>
      <c r="J33" s="7"/>
      <c r="K33" s="10" t="s">
        <v>195</v>
      </c>
      <c r="L33" s="10"/>
    </row>
    <row r="34" spans="2:12" ht="11.25">
      <c r="B34" s="7">
        <v>28</v>
      </c>
      <c r="C34" s="7"/>
      <c r="D34" s="10"/>
      <c r="E34" s="10" t="s">
        <v>241</v>
      </c>
      <c r="F34" s="10"/>
      <c r="G34" s="10"/>
      <c r="H34" s="7" t="s">
        <v>12</v>
      </c>
      <c r="I34" s="7">
        <v>4</v>
      </c>
      <c r="J34" s="7"/>
      <c r="K34" s="10" t="s">
        <v>194</v>
      </c>
      <c r="L34" s="10"/>
    </row>
    <row r="35" spans="2:12" ht="11.25">
      <c r="B35" s="7">
        <v>29</v>
      </c>
      <c r="C35" s="7"/>
      <c r="D35" s="10"/>
      <c r="E35" s="10" t="s">
        <v>241</v>
      </c>
      <c r="F35" s="10"/>
      <c r="G35" s="10"/>
      <c r="H35" s="7" t="s">
        <v>12</v>
      </c>
      <c r="I35" s="7">
        <v>2</v>
      </c>
      <c r="J35" s="7"/>
      <c r="K35" s="10" t="s">
        <v>280</v>
      </c>
      <c r="L35" s="10"/>
    </row>
    <row r="36" spans="2:12" ht="11.25">
      <c r="B36" s="7">
        <v>30</v>
      </c>
      <c r="C36" s="52">
        <v>42330</v>
      </c>
      <c r="D36" s="10" t="s">
        <v>14</v>
      </c>
      <c r="E36" s="10" t="s">
        <v>241</v>
      </c>
      <c r="F36" s="10"/>
      <c r="G36" s="10" t="s">
        <v>281</v>
      </c>
      <c r="H36" s="7"/>
      <c r="I36" s="7"/>
      <c r="J36" s="7"/>
      <c r="K36" s="10"/>
      <c r="L36" s="10"/>
    </row>
    <row r="37" spans="2:12" ht="11.25">
      <c r="B37" s="7">
        <v>31</v>
      </c>
      <c r="C37" s="52">
        <v>42332</v>
      </c>
      <c r="D37" s="10" t="s">
        <v>13</v>
      </c>
      <c r="E37" s="10" t="s">
        <v>241</v>
      </c>
      <c r="F37" s="10" t="s">
        <v>252</v>
      </c>
      <c r="G37" s="10" t="s">
        <v>282</v>
      </c>
      <c r="H37" s="7" t="s">
        <v>169</v>
      </c>
      <c r="I37" s="7">
        <v>2</v>
      </c>
      <c r="J37" s="7"/>
      <c r="K37" s="10" t="s">
        <v>170</v>
      </c>
      <c r="L37" s="10"/>
    </row>
  </sheetData>
  <autoFilter ref="B6:L37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2016-04-11T19:55:21Z</dcterms:modified>
  <cp:category/>
  <cp:version/>
  <cp:contentType/>
  <cp:contentStatus/>
</cp:coreProperties>
</file>