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840" windowHeight="12270" firstSheet="5" activeTab="5"/>
  </bookViews>
  <sheets>
    <sheet name="2013 на постан без кор. Радкев." sheetId="1" r:id="rId1"/>
    <sheet name="2013" sheetId="2" r:id="rId2"/>
    <sheet name="список" sheetId="3" r:id="rId3"/>
    <sheet name="2012" sheetId="4" r:id="rId4"/>
    <sheet name="2013для селектора" sheetId="5" r:id="rId5"/>
    <sheet name="тек.рем." sheetId="6" r:id="rId6"/>
  </sheets>
  <definedNames>
    <definedName name="_xlnm._FilterDatabase" localSheetId="5" hidden="1">'тек.рем.'!$B$6:$I$14</definedName>
    <definedName name="_xlnm.Print_Area" localSheetId="1">'2013'!$A$1:$R$777</definedName>
  </definedNames>
  <calcPr fullCalcOnLoad="1" refMode="R1C1"/>
</workbook>
</file>

<file path=xl/sharedStrings.xml><?xml version="1.0" encoding="utf-8"?>
<sst xmlns="http://schemas.openxmlformats.org/spreadsheetml/2006/main" count="2424" uniqueCount="516">
  <si>
    <t>№ п./п.</t>
  </si>
  <si>
    <t>Адрес многоквартирного дома</t>
  </si>
  <si>
    <t>Год</t>
  </si>
  <si>
    <t>Площадь помещений, кв.м</t>
  </si>
  <si>
    <t>Наименование работ</t>
  </si>
  <si>
    <t>ед.изм</t>
  </si>
  <si>
    <t>количество</t>
  </si>
  <si>
    <t>стоимость единицы (тыс.руб)</t>
  </si>
  <si>
    <t>стоимость (тыс.руб)</t>
  </si>
  <si>
    <t>Стоимость капитального ремонта, тыс.руб.</t>
  </si>
  <si>
    <t xml:space="preserve">протокол рассмотрения заявок </t>
  </si>
  <si>
    <t xml:space="preserve">подрядчик </t>
  </si>
  <si>
    <t>Контракт ,договор</t>
  </si>
  <si>
    <t xml:space="preserve">Срок окончания работ по контракту, договору </t>
  </si>
  <si>
    <t>выполнение на 15.06.2011</t>
  </si>
  <si>
    <t>выполнение на 27.06.2011</t>
  </si>
  <si>
    <t>ввод в эксплуатацию</t>
  </si>
  <si>
    <t>общая площадь жилых и нежилых помещений в МКД*, всего</t>
  </si>
  <si>
    <t>в том числе жилых</t>
  </si>
  <si>
    <t>всего</t>
  </si>
  <si>
    <t>в том числе</t>
  </si>
  <si>
    <t>всего общая</t>
  </si>
  <si>
    <t>в том числе жилых, находящихся в собственности граждан</t>
  </si>
  <si>
    <t>за счет бюджета Камчатского края</t>
  </si>
  <si>
    <r>
      <t>предусмотренные в местном бюджете на долевое финансирование</t>
    </r>
    <r>
      <rPr>
        <sz val="8"/>
        <color indexed="10"/>
        <rFont val="Arial"/>
        <family val="2"/>
      </rPr>
      <t xml:space="preserve"> </t>
    </r>
  </si>
  <si>
    <r>
      <t xml:space="preserve">ТСЖ, других кооперативов либо собственников помещений в МКД *                                                                 </t>
    </r>
    <r>
      <rPr>
        <sz val="8"/>
        <color indexed="10"/>
        <rFont val="Arial"/>
        <family val="2"/>
      </rPr>
      <t xml:space="preserve">  </t>
    </r>
  </si>
  <si>
    <r>
      <t xml:space="preserve">Муниципальное образование - </t>
    </r>
    <r>
      <rPr>
        <b/>
        <sz val="8"/>
        <rFont val="Arial"/>
        <family val="2"/>
      </rPr>
      <t>Елизовское городское поселение</t>
    </r>
  </si>
  <si>
    <t>ООО "УК Дальрыбторг"</t>
  </si>
  <si>
    <t>Ремонт кровли (скатная)</t>
  </si>
  <si>
    <t>м2</t>
  </si>
  <si>
    <t>№1 от 21.04.2011</t>
  </si>
  <si>
    <t>ООО "Елизово СтройСервис"</t>
  </si>
  <si>
    <t xml:space="preserve"> контракт №3 от 26.04.2011</t>
  </si>
  <si>
    <t>Всего по жилому дому</t>
  </si>
  <si>
    <t>ул.Деркачева,5</t>
  </si>
  <si>
    <t>№2 21.04.2011</t>
  </si>
  <si>
    <t>контракт №4 от26.04.2011</t>
  </si>
  <si>
    <t xml:space="preserve">Ремонт кровли </t>
  </si>
  <si>
    <t>№3 21.04.2011</t>
  </si>
  <si>
    <t>контракт №5 от 26.04.2011</t>
  </si>
  <si>
    <t>Всего по управляющей компании ООО "Дальрыбторг</t>
  </si>
  <si>
    <t>ООО "УК Елизово"</t>
  </si>
  <si>
    <t>Утепление торца</t>
  </si>
  <si>
    <t>Ремонт внутридомовых инженерных систем</t>
  </si>
  <si>
    <t>трубопроводы отопления</t>
  </si>
  <si>
    <t>м</t>
  </si>
  <si>
    <t>трубопроводы ХВС</t>
  </si>
  <si>
    <t>трубопроводы ЦГВС</t>
  </si>
  <si>
    <t>Ремонт кровли</t>
  </si>
  <si>
    <t>ул. Мирная,7</t>
  </si>
  <si>
    <t>ул. Мячина,22</t>
  </si>
  <si>
    <t>Всего по управляющей компании ООО "УК Елизово"</t>
  </si>
  <si>
    <t>ООО "ОУК Спектр"</t>
  </si>
  <si>
    <t>ул.Рябикова,49</t>
  </si>
  <si>
    <t>Всего по управляющей компании ООО "ОУК Спектр"</t>
  </si>
  <si>
    <t>ООО  "Верамакс"</t>
  </si>
  <si>
    <t>ул.Рябикова,57</t>
  </si>
  <si>
    <t>пер.Радужный,6</t>
  </si>
  <si>
    <t>Всего по управляющей компании ООО "Верамакс"</t>
  </si>
  <si>
    <t>ООО  "Жилремстрой"</t>
  </si>
  <si>
    <t>ул.Завойко,112</t>
  </si>
  <si>
    <t>Всего по управляющей компании ООО "Жилремстрой"</t>
  </si>
  <si>
    <t>3 домов</t>
  </si>
  <si>
    <t>ООО  "ЕЖКХ"</t>
  </si>
  <si>
    <t>ул.Геофизическая,9</t>
  </si>
  <si>
    <t>ул.Строительная,11</t>
  </si>
  <si>
    <t>ул.Геофизическая,7</t>
  </si>
  <si>
    <t>ул.В.Кручины,25/2</t>
  </si>
  <si>
    <t>ул.Гришечко,7</t>
  </si>
  <si>
    <t>ул.Геофизическая,10</t>
  </si>
  <si>
    <t>трубопроводы КНС</t>
  </si>
  <si>
    <t>ул.Геофизическая,1</t>
  </si>
  <si>
    <t>ул.Спортивная,12</t>
  </si>
  <si>
    <t>Всего по управляющей компании ООО "ЕЖКХ"</t>
  </si>
  <si>
    <t>ООО  "ЕУК"</t>
  </si>
  <si>
    <t>ул.Магистральная,11</t>
  </si>
  <si>
    <t>ул.Звездная,2</t>
  </si>
  <si>
    <t>ул.Звездная,5</t>
  </si>
  <si>
    <t>Всего по управляющей компании ООО "ЕУК"</t>
  </si>
  <si>
    <t>ООО  "26км"</t>
  </si>
  <si>
    <t>ул.Крашенинникова,2</t>
  </si>
  <si>
    <t>ул.Крашенинникова,4</t>
  </si>
  <si>
    <t>Всего по управляющей компании ООО "26км"</t>
  </si>
  <si>
    <t>ул.Ленина,35</t>
  </si>
  <si>
    <t>ул.Завойко,29</t>
  </si>
  <si>
    <t>ООО  "Город"</t>
  </si>
  <si>
    <t>ул.Ленина,12</t>
  </si>
  <si>
    <t>ул.Ленина,51А</t>
  </si>
  <si>
    <t>ул.Подстанционная,7</t>
  </si>
  <si>
    <t>ул.Подстанционная,11</t>
  </si>
  <si>
    <t>ул.Подстанционная,9</t>
  </si>
  <si>
    <t>Всего по управляющей компании ООО "Город"</t>
  </si>
  <si>
    <t>5 домов</t>
  </si>
  <si>
    <t>УМП "Спецжилфонд"</t>
  </si>
  <si>
    <t>ул.Завойко,122</t>
  </si>
  <si>
    <t>ул.С.Мячина,13</t>
  </si>
  <si>
    <t>ул.С.Мячина,11</t>
  </si>
  <si>
    <t>ул.В.Кручины,20</t>
  </si>
  <si>
    <t>Замена электропроводки</t>
  </si>
  <si>
    <t>Всего по управляющей компании УМП "Спецжилфонд"</t>
  </si>
  <si>
    <t>1 дом</t>
  </si>
  <si>
    <t>ТСЖ "Школьная 3"</t>
  </si>
  <si>
    <t>ул.Школьная,3</t>
  </si>
  <si>
    <t>Всего по ТСЖ "Школьная 3"</t>
  </si>
  <si>
    <t>ТСЖ "Мурманчанка 2"</t>
  </si>
  <si>
    <t>ул.Мурманская,15</t>
  </si>
  <si>
    <t>Всего по ТСЖ "Мурманчанка 2"</t>
  </si>
  <si>
    <t>ул.Мирная,18</t>
  </si>
  <si>
    <t>ИТОГО</t>
  </si>
  <si>
    <t>ул.Красноярская,2А</t>
  </si>
  <si>
    <t>3 дома</t>
  </si>
  <si>
    <t>2 дома</t>
  </si>
  <si>
    <t>ул.Лесная,12</t>
  </si>
  <si>
    <t>4 домов</t>
  </si>
  <si>
    <t>8 домов</t>
  </si>
  <si>
    <t>1982-1984</t>
  </si>
  <si>
    <t>ООО "ИНЭКС"</t>
  </si>
  <si>
    <t>Всего по ООО "ИНЭКС"</t>
  </si>
  <si>
    <t>ул.Лесная,14</t>
  </si>
  <si>
    <t>41 дом</t>
  </si>
  <si>
    <r>
      <t xml:space="preserve">                   " Приложение 2     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к  постановлению администрации                                                                                         Елизовского городского поселения от   " 16  "февраля  2012   №80-п                           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</t>
    </r>
  </si>
  <si>
    <t xml:space="preserve"> ВЫПОЛНЕНИЕ МЕРОПРИЯТИЙ ПО ПОДГОТОВКЕ ОБЪЕКТОВ ЖИЛИЩНО-КОММУНАЛЬНОГО ХОЗЯЙСТВА ЕЛИЗОВСКОГО ГОРОДСКОГО ПОСЕЛЕНИЯ К                                                                                                                                    ОСЕННЕ-ЗИМНЕМУ ПЕРИОДУ 2012-2013 гг. </t>
  </si>
  <si>
    <t>муниципальная собственность</t>
  </si>
  <si>
    <t>средства граждан, аккумулированных по статье "капитальный ремонт"</t>
  </si>
  <si>
    <r>
      <t xml:space="preserve">Муниципальное образование - </t>
    </r>
    <r>
      <rPr>
        <sz val="8"/>
        <rFont val="Arial"/>
        <family val="2"/>
      </rPr>
      <t>Елизовское городское поселение</t>
    </r>
  </si>
  <si>
    <t>ул.В.Кручины,32</t>
  </si>
  <si>
    <t>ул.40 лет Октября,12</t>
  </si>
  <si>
    <t>9 домов</t>
  </si>
  <si>
    <t>ул.Взлетная,6</t>
  </si>
  <si>
    <t>ул.Взлетная,5</t>
  </si>
  <si>
    <t>Установка прибора учета ХВС</t>
  </si>
  <si>
    <t>шт</t>
  </si>
  <si>
    <t>ул.Мурманская,13</t>
  </si>
  <si>
    <t>ООО "Омега"</t>
  </si>
  <si>
    <t>Всего по ООО "Омега"</t>
  </si>
  <si>
    <t>ООО «Прайд-ЛТД»</t>
  </si>
  <si>
    <t>ул.Заречная,1А</t>
  </si>
  <si>
    <t>Всего по ООО «Прайд-ЛТД»</t>
  </si>
  <si>
    <r>
      <t xml:space="preserve">                    </t>
    </r>
    <r>
      <rPr>
        <b/>
        <sz val="8"/>
        <rFont val="Times New Roman"/>
        <family val="1"/>
      </rPr>
      <t xml:space="preserve"> Приложение № 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2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к  постановлению администрации                                                                                         Елизовского городского поселения    от   </t>
    </r>
    <r>
      <rPr>
        <sz val="8"/>
        <color indexed="10"/>
        <rFont val="Times New Roman"/>
        <family val="1"/>
      </rPr>
      <t xml:space="preserve">16.02.2012  № 80-п  </t>
    </r>
    <r>
      <rPr>
        <sz val="8"/>
        <rFont val="Times New Roman"/>
        <family val="1"/>
      </rPr>
      <t xml:space="preserve">                         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  </t>
    </r>
  </si>
  <si>
    <t xml:space="preserve"> ВЫПОЛНЕНИЕ МЕРОПРИЯТИЙ ПО ПОДГОТОВКЕ ОБЪЕКТОВ ЖИЛИЩНО-КОММУНАЛЬНОГО ХОЗЯЙСТВА ЕЛИЗОВСКОГО ГОРОДСКОГО ПОСЕЛЕНИЯ К                                                                         ОСЕННЕ-ЗИМНЕМУ ПЕРИОДУ 2013-2014 гг. </t>
  </si>
  <si>
    <t>Спецжилфонд</t>
  </si>
  <si>
    <t>ул.Завойко 100А</t>
  </si>
  <si>
    <t>ул.Завойко 100</t>
  </si>
  <si>
    <t>ремонт отмостки</t>
  </si>
  <si>
    <t>замена ХВС</t>
  </si>
  <si>
    <t>м пог.</t>
  </si>
  <si>
    <t>установка УУ ХВС</t>
  </si>
  <si>
    <t>шт.</t>
  </si>
  <si>
    <t>ул. Лесная 4</t>
  </si>
  <si>
    <t>2010 г. ГВС, ХВС, СО</t>
  </si>
  <si>
    <t>ул. Лесная 3</t>
  </si>
  <si>
    <t>Замена ЦО</t>
  </si>
  <si>
    <t>ул. Лесная 1А</t>
  </si>
  <si>
    <t>6.</t>
  </si>
  <si>
    <t>ул. Лесная 1Б</t>
  </si>
  <si>
    <t>Замена КНС</t>
  </si>
  <si>
    <t>ул. Лесная 12</t>
  </si>
  <si>
    <t>2012 кровля;  2010 торец</t>
  </si>
  <si>
    <t>ул. Нагорная 26</t>
  </si>
  <si>
    <t>установка УУ ГВС</t>
  </si>
  <si>
    <t>ул. Завойко 104</t>
  </si>
  <si>
    <t>Ремонт фасада</t>
  </si>
  <si>
    <t>ул. Лесная 10/1</t>
  </si>
  <si>
    <t>ул. Лесная 10/2</t>
  </si>
  <si>
    <t>Ремонт электропроводки</t>
  </si>
  <si>
    <t>Установка УУ ХВС</t>
  </si>
  <si>
    <t>ул. Лесная 10/3</t>
  </si>
  <si>
    <t>ул. Лесная 12А</t>
  </si>
  <si>
    <t>ул. Лесная 14</t>
  </si>
  <si>
    <t>2010 торец, кровля</t>
  </si>
  <si>
    <t>2010 кровля</t>
  </si>
  <si>
    <t>2010  КНС, ХВС</t>
  </si>
  <si>
    <t>2012 кровля</t>
  </si>
  <si>
    <t>ул. Нагорная 28</t>
  </si>
  <si>
    <t>2009 КНС, 2010 кровля КНС</t>
  </si>
  <si>
    <t>ул. Нагорная 22</t>
  </si>
  <si>
    <t>Установка УУ ГВС</t>
  </si>
  <si>
    <t>ул. Нагорная 24</t>
  </si>
  <si>
    <t>2009 КНС</t>
  </si>
  <si>
    <t>2008 кровля,  2010  ГВС, ХВС</t>
  </si>
  <si>
    <t>ООО "Прайд-ЛТД"</t>
  </si>
  <si>
    <t>ул. Ленина 44</t>
  </si>
  <si>
    <t>Утепление торцов</t>
  </si>
  <si>
    <t>Подъездные козырьки</t>
  </si>
  <si>
    <t>Итого:</t>
  </si>
  <si>
    <t>ул. Заречная 1</t>
  </si>
  <si>
    <t>Установка УУ ТЭ</t>
  </si>
  <si>
    <t>Ремонт фасада с утеплением</t>
  </si>
  <si>
    <t>Ремонт козырьков с крыльцом</t>
  </si>
  <si>
    <t>ул. Заречная 1А</t>
  </si>
  <si>
    <t>ТСЖ "Рабочей смены"</t>
  </si>
  <si>
    <t>ул. Рабочей смены 3</t>
  </si>
  <si>
    <t>Ремонт трубопроводов ЦО</t>
  </si>
  <si>
    <t>Ремонт трубопроводов ГВС</t>
  </si>
  <si>
    <t>Ремонт трубопроводов ХВС</t>
  </si>
  <si>
    <t>Ремонт скатной кровли</t>
  </si>
  <si>
    <t>План ОЗП 2013 год</t>
  </si>
  <si>
    <r>
      <t xml:space="preserve">                     Приложение     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к  постановлению администрации                                                                                         Елизовского городского поселения от   " ___" ноября   2012   № 573-п                         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</t>
    </r>
  </si>
  <si>
    <t>ООО "26 км"</t>
  </si>
  <si>
    <t>Всего по управляющей компании ООО "26 км"</t>
  </si>
  <si>
    <t>ул.Дальневосточная, 1</t>
  </si>
  <si>
    <t>Ремонт козырьков на вхом в подъезды</t>
  </si>
  <si>
    <t>ул.Дальневосточная,11</t>
  </si>
  <si>
    <t>ул.Ватутина,2</t>
  </si>
  <si>
    <t>ул.Ватутина,3</t>
  </si>
  <si>
    <t>ул.Соловьева,2</t>
  </si>
  <si>
    <t>ул.Крашенинникова,8</t>
  </si>
  <si>
    <t>ТСЖ "Школьная, 7"</t>
  </si>
  <si>
    <t>Всего по ТСЖ "Школьная, 7"</t>
  </si>
  <si>
    <t>ул.Школьная,7</t>
  </si>
  <si>
    <t>ул.Школьная,1а</t>
  </si>
  <si>
    <t>ТСЖ "Уют"</t>
  </si>
  <si>
    <t>Всего по ТСЖ "Уют"</t>
  </si>
  <si>
    <t>ТСЖ "Школьная, 1Б"</t>
  </si>
  <si>
    <t>Всего по ТСЖ "Школьная, 1Б"</t>
  </si>
  <si>
    <t>ул.Школьная,6</t>
  </si>
  <si>
    <t>ул.Школьная,1Б</t>
  </si>
  <si>
    <t>ТСЖ "Школьная, 5/1"</t>
  </si>
  <si>
    <t>ул.Школьная,5/1</t>
  </si>
  <si>
    <t>Всего по ТСЖ "Школьная, 5/1"</t>
  </si>
  <si>
    <t>ТСЖ "Школьная, 8"</t>
  </si>
  <si>
    <t>Всего по ТСЖ "Школьная, 8"</t>
  </si>
  <si>
    <t>ул.Школьная,8</t>
  </si>
  <si>
    <t xml:space="preserve">Ремонт кровли наплавляемой </t>
  </si>
  <si>
    <t xml:space="preserve">Ремонт кровли скатной </t>
  </si>
  <si>
    <t>ТСЖ "Надежда"</t>
  </si>
  <si>
    <t>Всего по ТСЖ "Надежда"</t>
  </si>
  <si>
    <t>ул.Школьная,10</t>
  </si>
  <si>
    <t>ТСЖ "Школьная, 10а"</t>
  </si>
  <si>
    <t>Всего по ТСЖ "Школьная, 10а"</t>
  </si>
  <si>
    <t>ул.Школьная,10а</t>
  </si>
  <si>
    <t>ТСЖ "Школьная, 11"</t>
  </si>
  <si>
    <t>Всего по ТСЖ "Школьная, 11"</t>
  </si>
  <si>
    <t>ул.Школьная,11</t>
  </si>
  <si>
    <t>ТСЖ "Школьная, 13"</t>
  </si>
  <si>
    <t>Всего по ТСЖ "Школьная, 13"</t>
  </si>
  <si>
    <t>ул.Школьная,13</t>
  </si>
  <si>
    <t>ТСЖ "Дальневосточная,9"</t>
  </si>
  <si>
    <t>ул.Дальневосточная,9</t>
  </si>
  <si>
    <t xml:space="preserve">Ремонт кровли скатной над балконами </t>
  </si>
  <si>
    <t>ТСЖ "Дальневосточная,10"</t>
  </si>
  <si>
    <t>Всего по ТСЖ "Дальневосточная,10"</t>
  </si>
  <si>
    <t>ул.Дальневосточная,10</t>
  </si>
  <si>
    <t>Утепление межпанельного шва</t>
  </si>
  <si>
    <t>ТСЖ "Дальневосточная,10а"</t>
  </si>
  <si>
    <t>ул.Дальневосточная,10а</t>
  </si>
  <si>
    <t>Всего по ТСЖ "Дальневосточная,10а"</t>
  </si>
  <si>
    <t>ТСЖ "Дальневосточная,12"</t>
  </si>
  <si>
    <t>ул.Дальневосточная,12</t>
  </si>
  <si>
    <t>Всего по ТСЖ "Дальневосточная,12"</t>
  </si>
  <si>
    <t>ТСЖ "Северянка"</t>
  </si>
  <si>
    <t>Всего по ТСЖ "Северянка"</t>
  </si>
  <si>
    <t>Утепление техэтажа</t>
  </si>
  <si>
    <t>м3</t>
  </si>
  <si>
    <t>Утепление фасада</t>
  </si>
  <si>
    <t>Герметизация межпанельных швов</t>
  </si>
  <si>
    <t>Установка прибора учета ТЭ</t>
  </si>
  <si>
    <t>трубопроводы ГВС</t>
  </si>
  <si>
    <t>ул.Звездная,1</t>
  </si>
  <si>
    <t>Ремонт отмостки</t>
  </si>
  <si>
    <t>Установка узла ввода ХВС</t>
  </si>
  <si>
    <t>Установка узла ввода ЦО</t>
  </si>
  <si>
    <t>Ремонт козырьков</t>
  </si>
  <si>
    <t>ул.Звездная,7</t>
  </si>
  <si>
    <t>ул.Звездная,8</t>
  </si>
  <si>
    <t>ул.Красноярская,5а</t>
  </si>
  <si>
    <t>ул.Красноярская,7</t>
  </si>
  <si>
    <t>ул.Мурманская,7</t>
  </si>
  <si>
    <t>Ремонт лестничного марша</t>
  </si>
  <si>
    <t>ул.Мурманская,7а</t>
  </si>
  <si>
    <t>ул.Мурманская,9</t>
  </si>
  <si>
    <t>ул.Мурманская,9а</t>
  </si>
  <si>
    <t>Вынос распределителя электрической энергии</t>
  </si>
  <si>
    <t>ул.Смоленская,2</t>
  </si>
  <si>
    <t>ул.Хирургическая,д.5</t>
  </si>
  <si>
    <t>ул.Энергетиков,58</t>
  </si>
  <si>
    <t>ул.Энергетиков,59</t>
  </si>
  <si>
    <t>Установка узла ввода ГВС</t>
  </si>
  <si>
    <t>19 домов</t>
  </si>
  <si>
    <t>ул.Первомайская,7</t>
  </si>
  <si>
    <t>ул.Звездная,4</t>
  </si>
  <si>
    <t>Ремонт крыльца</t>
  </si>
  <si>
    <t>ул.В.Кручины,18</t>
  </si>
  <si>
    <t>Ремонт ливневой системы</t>
  </si>
  <si>
    <t>ул.В.Кручины,26а</t>
  </si>
  <si>
    <t>ул.Чкалова,24</t>
  </si>
  <si>
    <t>Установка прибора учета ГВС</t>
  </si>
  <si>
    <t>ул.Геофизическая,15</t>
  </si>
  <si>
    <t>ул.40 лет Октября,7/1</t>
  </si>
  <si>
    <t>трубопроводы ЦО</t>
  </si>
  <si>
    <t>ул.40 лет Октября,7/2</t>
  </si>
  <si>
    <t>ул.40 лет Октября,5</t>
  </si>
  <si>
    <t>ул.40 лет Октября,11</t>
  </si>
  <si>
    <t>Ремонт кровли мягкой</t>
  </si>
  <si>
    <t>ул.40 лет Октября,14</t>
  </si>
  <si>
    <t>ул.Геофизическая,20</t>
  </si>
  <si>
    <t>ул.В.Кручины,23</t>
  </si>
  <si>
    <t>ул.В.Кручины,25/3</t>
  </si>
  <si>
    <t>ул.В.Кручины,25/4</t>
  </si>
  <si>
    <t>ул.В.Кручины,27</t>
  </si>
  <si>
    <t>ул.Ключевская,3</t>
  </si>
  <si>
    <t>16 домов</t>
  </si>
  <si>
    <t>ул.Пограничная,21</t>
  </si>
  <si>
    <t>ул.Пограничная,21а</t>
  </si>
  <si>
    <t>ул.Первомайская,9а</t>
  </si>
  <si>
    <t>Ремонт фасада(покраска, козырьки, отмостка, крыльца)</t>
  </si>
  <si>
    <t>ул.Первомайская,9</t>
  </si>
  <si>
    <t>ул.Ленина,49а</t>
  </si>
  <si>
    <t>ул.Ленина,41</t>
  </si>
  <si>
    <t>ул.Завойко,40</t>
  </si>
  <si>
    <t>1980/   1987</t>
  </si>
  <si>
    <t>ул.Сопочная,    1а</t>
  </si>
  <si>
    <t>ул.Вилюйская,27</t>
  </si>
  <si>
    <t>пер. Радужный,2</t>
  </si>
  <si>
    <t>ул.В.Кручины.26</t>
  </si>
  <si>
    <t>Утепление и ремонт фасада</t>
  </si>
  <si>
    <t>ул.Санаторная,6</t>
  </si>
  <si>
    <t>Ремонт кровли, козырьков</t>
  </si>
  <si>
    <t>ул.Мирная,20</t>
  </si>
  <si>
    <t>ул.Сопочная,3</t>
  </si>
  <si>
    <t>ул.Ленина,41Б</t>
  </si>
  <si>
    <t>ул.Пограничнаяя19</t>
  </si>
  <si>
    <t>ул.В.Кручины,21</t>
  </si>
  <si>
    <t>Ремонт фасада утепление</t>
  </si>
  <si>
    <t>Рекмонт отмостки</t>
  </si>
  <si>
    <t>1991/   1994</t>
  </si>
  <si>
    <t>ул.Завойко,    111а</t>
  </si>
  <si>
    <t>ул.Завойко,    111Б</t>
  </si>
  <si>
    <t>ул.Завойко,    111в</t>
  </si>
  <si>
    <t>ул.Завойко,    29</t>
  </si>
  <si>
    <t>ул.Ленина,д.44</t>
  </si>
  <si>
    <t>ул.Авчинская,д.4</t>
  </si>
  <si>
    <t>ул.Заречная,1</t>
  </si>
  <si>
    <t>Ремонт фасада утепление, обшивка</t>
  </si>
  <si>
    <t>Устройство козырьков</t>
  </si>
  <si>
    <t>Всего по ТСЖ "Рабочей смены"</t>
  </si>
  <si>
    <t>ул.Рабочей смены,3</t>
  </si>
  <si>
    <t>ул.Завойко,      100а</t>
  </si>
  <si>
    <t>ул.Завойко,        104</t>
  </si>
  <si>
    <t>ул.Завойко,        100</t>
  </si>
  <si>
    <t>ул.Лесная,      1Б</t>
  </si>
  <si>
    <t>ул.Лесная,      1а</t>
  </si>
  <si>
    <t>ул.Лесная,      3</t>
  </si>
  <si>
    <t>ул.Лесная,      4</t>
  </si>
  <si>
    <t>ЦО,ХВС,ГВС</t>
  </si>
  <si>
    <t>ул.Лесная,      10/1</t>
  </si>
  <si>
    <t>ул.Лесная,      10/2</t>
  </si>
  <si>
    <t>торец,кровля</t>
  </si>
  <si>
    <t>кровля</t>
  </si>
  <si>
    <t>ул.Лесная,      10/3</t>
  </si>
  <si>
    <t>ул.Лесная,      12</t>
  </si>
  <si>
    <t>торец</t>
  </si>
  <si>
    <t>ул.Лесная,      12а</t>
  </si>
  <si>
    <t>ул.Лесная,      14</t>
  </si>
  <si>
    <t>ул.Нагорная,      22</t>
  </si>
  <si>
    <t>ул.Нагорная,      24</t>
  </si>
  <si>
    <t>ул.Нагорная      26</t>
  </si>
  <si>
    <t>ул.Нагорная      28</t>
  </si>
  <si>
    <t>17 домов</t>
  </si>
  <si>
    <t>ООО ЕУК "Кречет"</t>
  </si>
  <si>
    <t>ул.Рябикова,                    14</t>
  </si>
  <si>
    <t>1989-1990</t>
  </si>
  <si>
    <t>ул.Рябикова,                    61</t>
  </si>
  <si>
    <t>Утепление торцов и арки</t>
  </si>
  <si>
    <t>пер.Тимирязевский, 4</t>
  </si>
  <si>
    <t>ООО УК "Авиатор"</t>
  </si>
  <si>
    <t>Всего по управляющей компании ООО УК "Авиатор"</t>
  </si>
  <si>
    <t>Ремонт кровли двухскатной</t>
  </si>
  <si>
    <t>ул.Инженерная,   14</t>
  </si>
  <si>
    <t>ул.Инженерная, 12</t>
  </si>
  <si>
    <t>ул.Инженерная,  16</t>
  </si>
  <si>
    <t>ул.Ватутина,  5</t>
  </si>
  <si>
    <t>Ремонт фасада (штукатурка)</t>
  </si>
  <si>
    <t>ул.Ватутина,  4</t>
  </si>
  <si>
    <t>Ремонт кровли двухскатной (замена перекрытия З этажа и стропильной системы)</t>
  </si>
  <si>
    <t>ул.Крашенинникова,  10а</t>
  </si>
  <si>
    <t>ул.Школьная,  5</t>
  </si>
  <si>
    <t>ул.Дальневосточная,  14</t>
  </si>
  <si>
    <t>ул.Красноярская,  6</t>
  </si>
  <si>
    <t>ул.Завойко,  81</t>
  </si>
  <si>
    <t>ул.Красноярская,  2</t>
  </si>
  <si>
    <t>1986/    1987</t>
  </si>
  <si>
    <t>10 домов</t>
  </si>
  <si>
    <t>ООО ЕУК "Полигон-В"</t>
  </si>
  <si>
    <t>Всего по управляющей компании ООО ЕУК "Полигон-В"</t>
  </si>
  <si>
    <t>ул.Чкалова,   14</t>
  </si>
  <si>
    <t>ул.Чкалова,   16</t>
  </si>
  <si>
    <t>ул.Чкалова,   18</t>
  </si>
  <si>
    <t>ул.Чкалова,   20</t>
  </si>
  <si>
    <t>ул.Чкалова,   22</t>
  </si>
  <si>
    <t>ул.Чкалова,   26</t>
  </si>
  <si>
    <t>ул.Ларина,  2</t>
  </si>
  <si>
    <t>ул.Ларина,  4</t>
  </si>
  <si>
    <t>ул.Рабочей смены,  3а</t>
  </si>
  <si>
    <t>ул.Уральская, 13</t>
  </si>
  <si>
    <t>11 домов</t>
  </si>
  <si>
    <t>ул.Подстанционная,17</t>
  </si>
  <si>
    <t>пер.Радужный,8</t>
  </si>
  <si>
    <t>ул.Ленина,51а</t>
  </si>
  <si>
    <t>ул.Беринга,10</t>
  </si>
  <si>
    <t>ул.Подстанционная,13</t>
  </si>
  <si>
    <t>Ремонт кровли скатной (шифер)</t>
  </si>
  <si>
    <t>ул.Ленина,15</t>
  </si>
  <si>
    <t>пер.Авачинский,1</t>
  </si>
  <si>
    <t>Ремонт кровли шиферной скатной</t>
  </si>
  <si>
    <t>Ремонт фасада (утепление, облицовка)</t>
  </si>
  <si>
    <t>трубопроводы ЦО в подъездах</t>
  </si>
  <si>
    <t>Ремонт деревяных полов в подъездах</t>
  </si>
  <si>
    <t>Ремонт деревянных полов в подъездах</t>
  </si>
  <si>
    <t>Герметизация стыков стеновых панелей</t>
  </si>
  <si>
    <t xml:space="preserve">Ремонт кровли мягкой </t>
  </si>
  <si>
    <t>Утепление фасада (утепление, облицовка)</t>
  </si>
  <si>
    <t>ул.С.Мячина,     11</t>
  </si>
  <si>
    <t>ул.С.Мячина,        13</t>
  </si>
  <si>
    <t>ул.С.Мячина,        17</t>
  </si>
  <si>
    <t>ул.Завойко,             122</t>
  </si>
  <si>
    <t>ул.Нагорная,   27а</t>
  </si>
  <si>
    <t>ул.С.Мячина,         14а</t>
  </si>
  <si>
    <t>Ремонт подъездных козырьков</t>
  </si>
  <si>
    <t>ЦО</t>
  </si>
  <si>
    <t>утепление  торца</t>
  </si>
  <si>
    <t>кровля, УУТЭ</t>
  </si>
  <si>
    <t>ОЦ, ГВС, ХВС</t>
  </si>
  <si>
    <t>1983    /1985</t>
  </si>
  <si>
    <t>вход в подвал (блок дверной и откосы и стен)</t>
  </si>
  <si>
    <t>Ремонт фасада (покраска)</t>
  </si>
  <si>
    <t>Ремонт крылец</t>
  </si>
  <si>
    <t>Ремонт фасада(покраска)</t>
  </si>
  <si>
    <t>Ремонт фасада(утепление и обшивка)</t>
  </si>
  <si>
    <t>ул.Связи, 19</t>
  </si>
  <si>
    <t>6-19-20</t>
  </si>
  <si>
    <t>1982/   1984</t>
  </si>
  <si>
    <t xml:space="preserve">трубопроводы ЦО </t>
  </si>
  <si>
    <t>ул.Рябикова,      57</t>
  </si>
  <si>
    <t>пер.Радужный,     4</t>
  </si>
  <si>
    <t>ул.Ленина,40</t>
  </si>
  <si>
    <t>ул.Ленина,42</t>
  </si>
  <si>
    <t>Всего по управляющей компании ООО  "Верамакс"</t>
  </si>
  <si>
    <t>пер.Тимирязевский,     7</t>
  </si>
  <si>
    <t>пер.Тимирязевский,     7а</t>
  </si>
  <si>
    <t>ул.Ленина,49</t>
  </si>
  <si>
    <t>ул.Ленина,39</t>
  </si>
  <si>
    <t>ул.Ленина,37</t>
  </si>
  <si>
    <t>ул.Ленина,41в</t>
  </si>
  <si>
    <t>6-41-49</t>
  </si>
  <si>
    <t>ул.Ленина,27а</t>
  </si>
  <si>
    <t>ул.Ленина,32а</t>
  </si>
  <si>
    <t>ул.Взлетная,4</t>
  </si>
  <si>
    <t>ул.Ленина,36</t>
  </si>
  <si>
    <t>ул.Школьная,9</t>
  </si>
  <si>
    <t>пер.Тимирязевский, 8</t>
  </si>
  <si>
    <t>ул.Геофизическая,18</t>
  </si>
  <si>
    <t>ул.Рябикова,      51а</t>
  </si>
  <si>
    <t>1973/    1974</t>
  </si>
  <si>
    <t>ул.Рябикова,      49</t>
  </si>
  <si>
    <t xml:space="preserve">1977/   1980    </t>
  </si>
  <si>
    <t>2963,7/   2506,1</t>
  </si>
  <si>
    <t>5873,5/  5012,1</t>
  </si>
  <si>
    <t>ул.Красноярская, 4</t>
  </si>
  <si>
    <t>ул.Красноармейская, 2</t>
  </si>
  <si>
    <t>ул.Партизанская, 13</t>
  </si>
  <si>
    <t>1989/   1990</t>
  </si>
  <si>
    <t>ул.Завойко,31</t>
  </si>
  <si>
    <t>ул.Пограничная,31</t>
  </si>
  <si>
    <t>ул.Сопочная,7</t>
  </si>
  <si>
    <t>ул.С.Мячина,    20</t>
  </si>
  <si>
    <t>ул.С.Мячина,    22</t>
  </si>
  <si>
    <t>7 домов</t>
  </si>
  <si>
    <t>4 дома</t>
  </si>
  <si>
    <t>15 домов</t>
  </si>
  <si>
    <t>176 домов</t>
  </si>
  <si>
    <t>ул.Северная,   20</t>
  </si>
  <si>
    <t>ул.Северная,   22</t>
  </si>
  <si>
    <t>ООО ГУК  "ЕЖКХ"</t>
  </si>
  <si>
    <t>Всего по управляющей компании ООО ГУК  "ЕЖКХ"</t>
  </si>
  <si>
    <t>ул.Строительная,  5</t>
  </si>
  <si>
    <t>2010 торец</t>
  </si>
  <si>
    <t>2008 кровля</t>
  </si>
  <si>
    <t>2010 ГВС,ХВС</t>
  </si>
  <si>
    <t>2009кровля, КНС</t>
  </si>
  <si>
    <t xml:space="preserve"> ЦО,ХВС,ГВС</t>
  </si>
  <si>
    <t>2010 КНС</t>
  </si>
  <si>
    <t xml:space="preserve"> кровля</t>
  </si>
  <si>
    <t>2011кровля, фасад</t>
  </si>
  <si>
    <t>47 домов</t>
  </si>
  <si>
    <t>6 домов</t>
  </si>
  <si>
    <t>Ремонт общедомовых инженерных систем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</si>
  <si>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</si>
  <si>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Ремонт ливневого стока</t>
  </si>
  <si>
    <t>3дома</t>
  </si>
  <si>
    <t>1дом</t>
  </si>
  <si>
    <t>Ремонт чердачного перекрытия</t>
  </si>
  <si>
    <t>ул.Рябикова,14</t>
  </si>
  <si>
    <t>1989/ 1990</t>
  </si>
  <si>
    <t>Ремонт конструкций межэтажного перекрытия</t>
  </si>
  <si>
    <t>1 дома</t>
  </si>
  <si>
    <t>ул.Беринга,21</t>
  </si>
  <si>
    <t xml:space="preserve"> МЕРОПРИЯТИя ПО ПОДГОТОВКЕ ОБЪЕКТОВ ЖИЛИЩНО-КОММУНАЛЬНОГО ХОЗЯЙ4ТВА ЕЛИЗОВСКОГО ГОРОДСКОГО ПОСЕЛЕНИЯ К                                                                                                                                    ОСЕННЕ-ЗИМНЕМУ ПЕРИОДУ 2013-2013 гг. </t>
  </si>
  <si>
    <r>
      <t xml:space="preserve">                     Приложение     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к  постановлению администрации                                                                                         Елизовского городского поселения от   " ___"                             №        -п                         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</t>
    </r>
  </si>
  <si>
    <t>pfz</t>
  </si>
  <si>
    <t>ориентировочная стоимость работ (тыс.руб)</t>
  </si>
  <si>
    <t>Основание</t>
  </si>
  <si>
    <t>наличие в программе</t>
  </si>
  <si>
    <t>2014-2018</t>
  </si>
  <si>
    <t>2019-2023</t>
  </si>
  <si>
    <t>ООО "ОМЕГА"</t>
  </si>
  <si>
    <t>Ремонт козырьков над входами в подъезды  1,2,3,4</t>
  </si>
  <si>
    <t>Ремонт подъезда с установкой почтовых ящиков</t>
  </si>
  <si>
    <t>Замена стояков отопления, горячего водоснабжения</t>
  </si>
  <si>
    <t>Ограждение сервитутами между подъездами</t>
  </si>
  <si>
    <t xml:space="preserve">План текущего ремонта  многоквартирных домов в Елизовском городском поселении на 2014 год </t>
  </si>
  <si>
    <t>Общая площадь дома</t>
  </si>
  <si>
    <t>Год ввода в эксплуатацию</t>
  </si>
  <si>
    <t>Всего 60 дома</t>
  </si>
  <si>
    <t>И.о.руководителя УЖКХ</t>
  </si>
  <si>
    <t>администрации ЕГП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</si>
</sst>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00"/>
    <numFmt numFmtId="167" formatCode="0.000"/>
    <numFmt numFmtId="168" formatCode="0.0"/>
    <numFmt numFmtId="169" formatCode="_-* #,##0.0000_р_._-;\-* #,##0.0000_р_._-;_-* &quot;-&quot;????_р_._-;_-@_-"/>
    <numFmt numFmtId="170" formatCode="_-* #,##0.000_р_._-;\-* #,##0.000_р_._-;_-* &quot;-&quot;???_р_._-;_-@_-"/>
    <numFmt numFmtId="171" formatCode="0.000000"/>
    <numFmt numFmtId="172" formatCode="0.00000"/>
    <numFmt numFmtId="173" formatCode="0.000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0"/>
      <name val="Arial Cyr"/>
      <family val="0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color indexed="10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b/>
      <sz val="10"/>
      <name val="Arial Cyr"/>
      <family val="0"/>
    </font>
    <font>
      <sz val="7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sz val="10"/>
      <color indexed="10"/>
      <name val="Arial Cyr"/>
      <family val="0"/>
    </font>
    <font>
      <sz val="8"/>
      <color indexed="16"/>
      <name val="Arial Cyr"/>
      <family val="0"/>
    </font>
    <font>
      <sz val="7"/>
      <color indexed="16"/>
      <name val="Arial"/>
      <family val="2"/>
    </font>
    <font>
      <sz val="7"/>
      <color indexed="16"/>
      <name val="Arial Cyr"/>
      <family val="0"/>
    </font>
    <font>
      <sz val="8"/>
      <color indexed="10"/>
      <name val="Arial Cyr"/>
      <family val="0"/>
    </font>
    <font>
      <sz val="7"/>
      <color indexed="10"/>
      <name val="Arial Cyr"/>
      <family val="0"/>
    </font>
    <font>
      <b/>
      <sz val="7"/>
      <name val="Arial"/>
      <family val="2"/>
    </font>
    <font>
      <b/>
      <sz val="9"/>
      <name val="Arial"/>
      <family val="2"/>
    </font>
    <font>
      <sz val="8"/>
      <color indexed="6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9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7" xfId="0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vertical="center" wrapText="1"/>
    </xf>
    <xf numFmtId="164" fontId="1" fillId="0" borderId="19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165" fontId="1" fillId="0" borderId="19" xfId="0" applyNumberFormat="1" applyFont="1" applyFill="1" applyBorder="1" applyAlignment="1">
      <alignment horizontal="left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2" fontId="1" fillId="22" borderId="20" xfId="0" applyNumberFormat="1" applyFont="1" applyFill="1" applyBorder="1" applyAlignment="1">
      <alignment vertical="center" wrapText="1"/>
    </xf>
    <xf numFmtId="2" fontId="1" fillId="22" borderId="20" xfId="0" applyNumberFormat="1" applyFont="1" applyFill="1" applyBorder="1" applyAlignment="1">
      <alignment horizontal="center" vertical="center" wrapText="1"/>
    </xf>
    <xf numFmtId="164" fontId="1" fillId="22" borderId="20" xfId="0" applyNumberFormat="1" applyFont="1" applyFill="1" applyBorder="1" applyAlignment="1">
      <alignment horizontal="center" vertical="center" wrapText="1"/>
    </xf>
    <xf numFmtId="165" fontId="1" fillId="22" borderId="20" xfId="0" applyNumberFormat="1" applyFont="1" applyFill="1" applyBorder="1" applyAlignment="1">
      <alignment horizontal="left" vertical="center" wrapText="1"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2" fontId="1" fillId="22" borderId="24" xfId="0" applyNumberFormat="1" applyFont="1" applyFill="1" applyBorder="1" applyAlignment="1">
      <alignment vertical="center" wrapText="1"/>
    </xf>
    <xf numFmtId="2" fontId="1" fillId="22" borderId="24" xfId="0" applyNumberFormat="1" applyFont="1" applyFill="1" applyBorder="1" applyAlignment="1">
      <alignment horizontal="center" vertical="center" wrapText="1"/>
    </xf>
    <xf numFmtId="164" fontId="1" fillId="22" borderId="24" xfId="0" applyNumberFormat="1" applyFont="1" applyFill="1" applyBorder="1" applyAlignment="1">
      <alignment horizontal="center" vertical="center" wrapText="1"/>
    </xf>
    <xf numFmtId="165" fontId="1" fillId="22" borderId="24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/>
    </xf>
    <xf numFmtId="2" fontId="1" fillId="0" borderId="19" xfId="0" applyNumberFormat="1" applyFont="1" applyFill="1" applyBorder="1" applyAlignment="1">
      <alignment horizontal="left" vertical="center" wrapText="1"/>
    </xf>
    <xf numFmtId="164" fontId="1" fillId="20" borderId="25" xfId="0" applyNumberFormat="1" applyFont="1" applyFill="1" applyBorder="1" applyAlignment="1">
      <alignment horizontal="center" vertical="center" wrapText="1"/>
    </xf>
    <xf numFmtId="164" fontId="1" fillId="20" borderId="26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164" fontId="1" fillId="20" borderId="0" xfId="0" applyNumberFormat="1" applyFont="1" applyFill="1" applyBorder="1" applyAlignment="1">
      <alignment horizontal="center" vertical="center" wrapText="1"/>
    </xf>
    <xf numFmtId="164" fontId="1" fillId="20" borderId="27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left" vertical="center" wrapText="1"/>
    </xf>
    <xf numFmtId="2" fontId="1" fillId="22" borderId="20" xfId="0" applyNumberFormat="1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/>
    </xf>
    <xf numFmtId="2" fontId="1" fillId="0" borderId="22" xfId="0" applyNumberFormat="1" applyFont="1" applyFill="1" applyBorder="1" applyAlignment="1">
      <alignment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1" fillId="0" borderId="19" xfId="0" applyNumberFormat="1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vertical="center" wrapText="1"/>
    </xf>
    <xf numFmtId="164" fontId="1" fillId="0" borderId="21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 wrapText="1"/>
    </xf>
    <xf numFmtId="165" fontId="1" fillId="0" borderId="21" xfId="0" applyNumberFormat="1" applyFont="1" applyFill="1" applyBorder="1" applyAlignment="1">
      <alignment horizontal="left" vertical="center" wrapText="1"/>
    </xf>
    <xf numFmtId="164" fontId="1" fillId="0" borderId="15" xfId="0" applyNumberFormat="1" applyFont="1" applyFill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left" vertical="center" wrapText="1"/>
    </xf>
    <xf numFmtId="164" fontId="1" fillId="0" borderId="21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2" fontId="1" fillId="22" borderId="15" xfId="0" applyNumberFormat="1" applyFont="1" applyFill="1" applyBorder="1" applyAlignment="1">
      <alignment vertical="center" wrapText="1"/>
    </xf>
    <xf numFmtId="2" fontId="1" fillId="22" borderId="15" xfId="0" applyNumberFormat="1" applyFont="1" applyFill="1" applyBorder="1" applyAlignment="1">
      <alignment horizontal="center" vertical="center" wrapText="1"/>
    </xf>
    <xf numFmtId="164" fontId="1" fillId="22" borderId="15" xfId="0" applyNumberFormat="1" applyFont="1" applyFill="1" applyBorder="1" applyAlignment="1">
      <alignment horizontal="center" vertical="center" wrapText="1"/>
    </xf>
    <xf numFmtId="165" fontId="1" fillId="22" borderId="15" xfId="0" applyNumberFormat="1" applyFont="1" applyFill="1" applyBorder="1" applyAlignment="1">
      <alignment horizontal="left" vertical="center" wrapText="1"/>
    </xf>
    <xf numFmtId="0" fontId="6" fillId="17" borderId="28" xfId="0" applyFont="1" applyFill="1" applyBorder="1" applyAlignment="1">
      <alignment/>
    </xf>
    <xf numFmtId="0" fontId="6" fillId="17" borderId="29" xfId="0" applyFont="1" applyFill="1" applyBorder="1" applyAlignment="1">
      <alignment/>
    </xf>
    <xf numFmtId="2" fontId="6" fillId="17" borderId="29" xfId="0" applyNumberFormat="1" applyFont="1" applyFill="1" applyBorder="1" applyAlignment="1">
      <alignment vertical="center" wrapText="1"/>
    </xf>
    <xf numFmtId="167" fontId="1" fillId="0" borderId="15" xfId="0" applyNumberFormat="1" applyFont="1" applyFill="1" applyBorder="1" applyAlignment="1">
      <alignment horizontal="left" vertical="center" wrapText="1"/>
    </xf>
    <xf numFmtId="0" fontId="1" fillId="3" borderId="29" xfId="0" applyFont="1" applyFill="1" applyBorder="1" applyAlignment="1">
      <alignment/>
    </xf>
    <xf numFmtId="2" fontId="1" fillId="3" borderId="29" xfId="0" applyNumberFormat="1" applyFont="1" applyFill="1" applyBorder="1" applyAlignment="1">
      <alignment vertical="center" wrapText="1"/>
    </xf>
    <xf numFmtId="2" fontId="1" fillId="3" borderId="29" xfId="0" applyNumberFormat="1" applyFont="1" applyFill="1" applyBorder="1" applyAlignment="1">
      <alignment horizontal="center" vertical="center" wrapText="1"/>
    </xf>
    <xf numFmtId="164" fontId="1" fillId="3" borderId="29" xfId="0" applyNumberFormat="1" applyFont="1" applyFill="1" applyBorder="1" applyAlignment="1">
      <alignment horizontal="center" vertical="center" wrapText="1"/>
    </xf>
    <xf numFmtId="165" fontId="4" fillId="3" borderId="29" xfId="0" applyNumberFormat="1" applyFont="1" applyFill="1" applyBorder="1" applyAlignment="1">
      <alignment horizontal="left" vertical="center" wrapText="1"/>
    </xf>
    <xf numFmtId="165" fontId="4" fillId="3" borderId="29" xfId="0" applyNumberFormat="1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/>
    </xf>
    <xf numFmtId="2" fontId="1" fillId="3" borderId="23" xfId="0" applyNumberFormat="1" applyFont="1" applyFill="1" applyBorder="1" applyAlignment="1">
      <alignment vertical="center" wrapText="1"/>
    </xf>
    <xf numFmtId="2" fontId="1" fillId="3" borderId="23" xfId="0" applyNumberFormat="1" applyFont="1" applyFill="1" applyBorder="1" applyAlignment="1">
      <alignment horizontal="center" vertical="center" wrapText="1"/>
    </xf>
    <xf numFmtId="164" fontId="1" fillId="3" borderId="23" xfId="0" applyNumberFormat="1" applyFont="1" applyFill="1" applyBorder="1" applyAlignment="1">
      <alignment horizontal="center" vertical="center" wrapText="1"/>
    </xf>
    <xf numFmtId="165" fontId="4" fillId="3" borderId="23" xfId="0" applyNumberFormat="1" applyFont="1" applyFill="1" applyBorder="1" applyAlignment="1">
      <alignment horizontal="left" vertical="center" wrapText="1"/>
    </xf>
    <xf numFmtId="167" fontId="4" fillId="17" borderId="29" xfId="0" applyNumberFormat="1" applyFont="1" applyFill="1" applyBorder="1" applyAlignment="1">
      <alignment/>
    </xf>
    <xf numFmtId="167" fontId="4" fillId="17" borderId="30" xfId="0" applyNumberFormat="1" applyFont="1" applyFill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3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167" fontId="6" fillId="17" borderId="29" xfId="0" applyNumberFormat="1" applyFont="1" applyFill="1" applyBorder="1" applyAlignment="1">
      <alignment horizontal="left"/>
    </xf>
    <xf numFmtId="167" fontId="6" fillId="17" borderId="34" xfId="0" applyNumberFormat="1" applyFont="1" applyFill="1" applyBorder="1" applyAlignment="1">
      <alignment horizontal="left"/>
    </xf>
    <xf numFmtId="2" fontId="6" fillId="17" borderId="29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" fillId="0" borderId="15" xfId="0" applyFont="1" applyFill="1" applyBorder="1" applyAlignment="1">
      <alignment vertical="center" textRotation="90" wrapText="1"/>
    </xf>
    <xf numFmtId="0" fontId="1" fillId="0" borderId="32" xfId="0" applyFont="1" applyFill="1" applyBorder="1" applyAlignment="1">
      <alignment vertical="center" textRotation="90" wrapText="1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textRotation="90" wrapText="1"/>
    </xf>
    <xf numFmtId="0" fontId="1" fillId="0" borderId="33" xfId="0" applyFont="1" applyFill="1" applyBorder="1" applyAlignment="1">
      <alignment vertical="center" textRotation="90" wrapText="1"/>
    </xf>
    <xf numFmtId="0" fontId="10" fillId="0" borderId="28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2" fontId="6" fillId="0" borderId="29" xfId="0" applyNumberFormat="1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vertical="center" wrapText="1"/>
    </xf>
    <xf numFmtId="4" fontId="6" fillId="0" borderId="29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right"/>
    </xf>
    <xf numFmtId="0" fontId="0" fillId="24" borderId="0" xfId="0" applyFill="1" applyAlignment="1">
      <alignment horizontal="center"/>
    </xf>
    <xf numFmtId="0" fontId="0" fillId="0" borderId="0" xfId="0" applyAlignment="1">
      <alignment wrapText="1"/>
    </xf>
    <xf numFmtId="0" fontId="14" fillId="0" borderId="0" xfId="0" applyFont="1" applyAlignment="1">
      <alignment wrapText="1"/>
    </xf>
    <xf numFmtId="4" fontId="4" fillId="3" borderId="29" xfId="0" applyNumberFormat="1" applyFont="1" applyFill="1" applyBorder="1" applyAlignment="1">
      <alignment horizontal="right" vertical="center" wrapText="1"/>
    </xf>
    <xf numFmtId="165" fontId="4" fillId="3" borderId="23" xfId="0" applyNumberFormat="1" applyFont="1" applyFill="1" applyBorder="1" applyAlignment="1">
      <alignment horizontal="center" vertical="center" wrapText="1"/>
    </xf>
    <xf numFmtId="164" fontId="1" fillId="3" borderId="27" xfId="0" applyNumberFormat="1" applyFont="1" applyFill="1" applyBorder="1" applyAlignment="1">
      <alignment horizontal="center" vertical="center" wrapText="1"/>
    </xf>
    <xf numFmtId="165" fontId="4" fillId="3" borderId="34" xfId="0" applyNumberFormat="1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36" xfId="0" applyBorder="1" applyAlignment="1">
      <alignment horizontal="center"/>
    </xf>
    <xf numFmtId="0" fontId="0" fillId="0" borderId="36" xfId="0" applyFill="1" applyBorder="1" applyAlignment="1">
      <alignment wrapText="1"/>
    </xf>
    <xf numFmtId="0" fontId="0" fillId="0" borderId="36" xfId="0" applyBorder="1" applyAlignment="1">
      <alignment horizontal="right"/>
    </xf>
    <xf numFmtId="3" fontId="0" fillId="0" borderId="36" xfId="0" applyNumberFormat="1" applyBorder="1" applyAlignment="1">
      <alignment/>
    </xf>
    <xf numFmtId="3" fontId="14" fillId="0" borderId="36" xfId="0" applyNumberFormat="1" applyFont="1" applyBorder="1" applyAlignment="1">
      <alignment/>
    </xf>
    <xf numFmtId="0" fontId="13" fillId="0" borderId="37" xfId="0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right"/>
    </xf>
    <xf numFmtId="3" fontId="0" fillId="0" borderId="15" xfId="0" applyNumberFormat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right"/>
    </xf>
    <xf numFmtId="0" fontId="0" fillId="0" borderId="15" xfId="0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3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right"/>
    </xf>
    <xf numFmtId="3" fontId="0" fillId="0" borderId="19" xfId="0" applyNumberFormat="1" applyBorder="1" applyAlignment="1">
      <alignment/>
    </xf>
    <xf numFmtId="0" fontId="12" fillId="0" borderId="39" xfId="0" applyFont="1" applyBorder="1" applyAlignment="1">
      <alignment horizontal="right"/>
    </xf>
    <xf numFmtId="0" fontId="0" fillId="0" borderId="31" xfId="0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right"/>
    </xf>
    <xf numFmtId="0" fontId="12" fillId="0" borderId="32" xfId="0" applyFont="1" applyBorder="1" applyAlignment="1">
      <alignment horizontal="right"/>
    </xf>
    <xf numFmtId="0" fontId="0" fillId="0" borderId="4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wrapText="1"/>
    </xf>
    <xf numFmtId="0" fontId="0" fillId="0" borderId="20" xfId="0" applyBorder="1" applyAlignment="1">
      <alignment horizontal="right"/>
    </xf>
    <xf numFmtId="0" fontId="0" fillId="0" borderId="20" xfId="0" applyFill="1" applyBorder="1" applyAlignment="1">
      <alignment/>
    </xf>
    <xf numFmtId="3" fontId="0" fillId="0" borderId="20" xfId="0" applyNumberFormat="1" applyBorder="1" applyAlignment="1">
      <alignment/>
    </xf>
    <xf numFmtId="0" fontId="13" fillId="0" borderId="41" xfId="0" applyFont="1" applyBorder="1" applyAlignment="1">
      <alignment horizontal="right"/>
    </xf>
    <xf numFmtId="0" fontId="0" fillId="0" borderId="15" xfId="0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36" xfId="0" applyBorder="1" applyAlignment="1">
      <alignment wrapText="1"/>
    </xf>
    <xf numFmtId="0" fontId="12" fillId="0" borderId="37" xfId="0" applyFont="1" applyBorder="1" applyAlignment="1">
      <alignment horizontal="right"/>
    </xf>
    <xf numFmtId="0" fontId="0" fillId="0" borderId="20" xfId="0" applyFill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19" xfId="0" applyFill="1" applyBorder="1" applyAlignment="1">
      <alignment horizontal="center"/>
    </xf>
    <xf numFmtId="0" fontId="12" fillId="0" borderId="41" xfId="0" applyFont="1" applyBorder="1" applyAlignment="1">
      <alignment horizontal="right"/>
    </xf>
    <xf numFmtId="0" fontId="4" fillId="0" borderId="0" xfId="0" applyFont="1" applyAlignment="1">
      <alignment/>
    </xf>
    <xf numFmtId="2" fontId="1" fillId="0" borderId="23" xfId="0" applyNumberFormat="1" applyFont="1" applyFill="1" applyBorder="1" applyAlignment="1">
      <alignment vertical="center" wrapText="1"/>
    </xf>
    <xf numFmtId="165" fontId="1" fillId="0" borderId="23" xfId="0" applyNumberFormat="1" applyFont="1" applyFill="1" applyBorder="1" applyAlignment="1">
      <alignment horizontal="left" vertical="center" wrapText="1"/>
    </xf>
    <xf numFmtId="164" fontId="15" fillId="0" borderId="21" xfId="0" applyNumberFormat="1" applyFont="1" applyFill="1" applyBorder="1" applyAlignment="1">
      <alignment horizontal="center" vertical="center" wrapText="1"/>
    </xf>
    <xf numFmtId="2" fontId="1" fillId="22" borderId="42" xfId="0" applyNumberFormat="1" applyFont="1" applyFill="1" applyBorder="1" applyAlignment="1">
      <alignment vertical="center" wrapText="1"/>
    </xf>
    <xf numFmtId="2" fontId="1" fillId="22" borderId="42" xfId="0" applyNumberFormat="1" applyFont="1" applyFill="1" applyBorder="1" applyAlignment="1">
      <alignment horizontal="center" vertical="center" wrapText="1"/>
    </xf>
    <xf numFmtId="164" fontId="1" fillId="22" borderId="42" xfId="0" applyNumberFormat="1" applyFont="1" applyFill="1" applyBorder="1" applyAlignment="1">
      <alignment horizontal="center" vertical="center" wrapText="1"/>
    </xf>
    <xf numFmtId="2" fontId="1" fillId="22" borderId="23" xfId="0" applyNumberFormat="1" applyFont="1" applyFill="1" applyBorder="1" applyAlignment="1">
      <alignment horizontal="center" vertical="center" wrapText="1"/>
    </xf>
    <xf numFmtId="2" fontId="1" fillId="22" borderId="23" xfId="0" applyNumberFormat="1" applyFont="1" applyFill="1" applyBorder="1" applyAlignment="1">
      <alignment vertical="center" wrapText="1"/>
    </xf>
    <xf numFmtId="164" fontId="15" fillId="22" borderId="2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2" fontId="16" fillId="0" borderId="21" xfId="0" applyNumberFormat="1" applyFont="1" applyFill="1" applyBorder="1" applyAlignment="1">
      <alignment horizontal="center" vertical="center" wrapText="1"/>
    </xf>
    <xf numFmtId="2" fontId="16" fillId="0" borderId="23" xfId="0" applyNumberFormat="1" applyFont="1" applyFill="1" applyBorder="1" applyAlignment="1">
      <alignment horizontal="center" vertical="center" wrapText="1"/>
    </xf>
    <xf numFmtId="2" fontId="16" fillId="0" borderId="22" xfId="0" applyNumberFormat="1" applyFont="1" applyFill="1" applyBorder="1" applyAlignment="1">
      <alignment vertical="center" wrapText="1"/>
    </xf>
    <xf numFmtId="164" fontId="16" fillId="0" borderId="24" xfId="0" applyNumberFormat="1" applyFont="1" applyFill="1" applyBorder="1" applyAlignment="1">
      <alignment horizontal="center" vertical="center" wrapText="1"/>
    </xf>
    <xf numFmtId="2" fontId="16" fillId="0" borderId="15" xfId="0" applyNumberFormat="1" applyFont="1" applyFill="1" applyBorder="1" applyAlignment="1">
      <alignment horizontal="center" vertical="center" wrapText="1"/>
    </xf>
    <xf numFmtId="164" fontId="16" fillId="0" borderId="15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right" vertical="center" wrapText="1"/>
    </xf>
    <xf numFmtId="2" fontId="16" fillId="0" borderId="24" xfId="0" applyNumberFormat="1" applyFont="1" applyFill="1" applyBorder="1" applyAlignment="1">
      <alignment vertical="center" wrapText="1"/>
    </xf>
    <xf numFmtId="2" fontId="16" fillId="0" borderId="15" xfId="0" applyNumberFormat="1" applyFont="1" applyFill="1" applyBorder="1" applyAlignment="1">
      <alignment vertical="center" wrapText="1"/>
    </xf>
    <xf numFmtId="2" fontId="16" fillId="0" borderId="21" xfId="0" applyNumberFormat="1" applyFont="1" applyFill="1" applyBorder="1" applyAlignment="1">
      <alignment vertical="center" wrapText="1"/>
    </xf>
    <xf numFmtId="164" fontId="16" fillId="0" borderId="21" xfId="0" applyNumberFormat="1" applyFont="1" applyFill="1" applyBorder="1" applyAlignment="1">
      <alignment horizontal="center" vertical="center" wrapText="1"/>
    </xf>
    <xf numFmtId="4" fontId="16" fillId="0" borderId="21" xfId="0" applyNumberFormat="1" applyFont="1" applyFill="1" applyBorder="1" applyAlignment="1">
      <alignment horizontal="right" vertical="center" wrapText="1"/>
    </xf>
    <xf numFmtId="2" fontId="16" fillId="22" borderId="24" xfId="0" applyNumberFormat="1" applyFont="1" applyFill="1" applyBorder="1" applyAlignment="1">
      <alignment vertical="center" wrapText="1"/>
    </xf>
    <xf numFmtId="164" fontId="16" fillId="22" borderId="24" xfId="0" applyNumberFormat="1" applyFont="1" applyFill="1" applyBorder="1" applyAlignment="1">
      <alignment horizontal="center" vertical="center" wrapText="1"/>
    </xf>
    <xf numFmtId="2" fontId="16" fillId="22" borderId="24" xfId="0" applyNumberFormat="1" applyFont="1" applyFill="1" applyBorder="1" applyAlignment="1">
      <alignment horizontal="center" vertical="center" wrapText="1"/>
    </xf>
    <xf numFmtId="4" fontId="16" fillId="22" borderId="24" xfId="0" applyNumberFormat="1" applyFont="1" applyFill="1" applyBorder="1" applyAlignment="1">
      <alignment horizontal="right" vertical="center" wrapText="1"/>
    </xf>
    <xf numFmtId="2" fontId="16" fillId="22" borderId="15" xfId="0" applyNumberFormat="1" applyFont="1" applyFill="1" applyBorder="1" applyAlignment="1">
      <alignment vertical="center" wrapText="1"/>
    </xf>
    <xf numFmtId="2" fontId="16" fillId="22" borderId="15" xfId="0" applyNumberFormat="1" applyFont="1" applyFill="1" applyBorder="1" applyAlignment="1">
      <alignment horizontal="center" vertical="center" wrapText="1"/>
    </xf>
    <xf numFmtId="164" fontId="16" fillId="22" borderId="15" xfId="0" applyNumberFormat="1" applyFont="1" applyFill="1" applyBorder="1" applyAlignment="1">
      <alignment horizontal="center" vertical="center" wrapText="1"/>
    </xf>
    <xf numFmtId="4" fontId="16" fillId="22" borderId="15" xfId="0" applyNumberFormat="1" applyFont="1" applyFill="1" applyBorder="1" applyAlignment="1">
      <alignment horizontal="right" vertical="center" wrapText="1"/>
    </xf>
    <xf numFmtId="164" fontId="16" fillId="0" borderId="15" xfId="0" applyNumberFormat="1" applyFont="1" applyFill="1" applyBorder="1" applyAlignment="1">
      <alignment horizontal="center" vertical="center"/>
    </xf>
    <xf numFmtId="2" fontId="16" fillId="0" borderId="22" xfId="0" applyNumberFormat="1" applyFont="1" applyFill="1" applyBorder="1" applyAlignment="1">
      <alignment horizontal="center" vertical="center" wrapText="1"/>
    </xf>
    <xf numFmtId="164" fontId="16" fillId="0" borderId="22" xfId="0" applyNumberFormat="1" applyFont="1" applyFill="1" applyBorder="1" applyAlignment="1">
      <alignment horizontal="center" vertical="center" wrapText="1"/>
    </xf>
    <xf numFmtId="2" fontId="16" fillId="22" borderId="20" xfId="0" applyNumberFormat="1" applyFont="1" applyFill="1" applyBorder="1" applyAlignment="1">
      <alignment vertical="center" wrapText="1"/>
    </xf>
    <xf numFmtId="2" fontId="16" fillId="22" borderId="20" xfId="0" applyNumberFormat="1" applyFont="1" applyFill="1" applyBorder="1" applyAlignment="1">
      <alignment horizontal="center" vertical="center" wrapText="1"/>
    </xf>
    <xf numFmtId="164" fontId="16" fillId="22" borderId="20" xfId="0" applyNumberFormat="1" applyFont="1" applyFill="1" applyBorder="1" applyAlignment="1">
      <alignment horizontal="center" vertical="center" wrapText="1"/>
    </xf>
    <xf numFmtId="4" fontId="16" fillId="22" borderId="20" xfId="0" applyNumberFormat="1" applyFont="1" applyFill="1" applyBorder="1" applyAlignment="1">
      <alignment horizontal="right" vertical="center" wrapText="1"/>
    </xf>
    <xf numFmtId="4" fontId="16" fillId="0" borderId="22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/>
    </xf>
    <xf numFmtId="2" fontId="16" fillId="0" borderId="19" xfId="0" applyNumberFormat="1" applyFont="1" applyFill="1" applyBorder="1" applyAlignment="1">
      <alignment vertical="center" wrapText="1"/>
    </xf>
    <xf numFmtId="164" fontId="16" fillId="0" borderId="19" xfId="0" applyNumberFormat="1" applyFont="1" applyFill="1" applyBorder="1" applyAlignment="1">
      <alignment horizontal="center"/>
    </xf>
    <xf numFmtId="2" fontId="16" fillId="0" borderId="19" xfId="0" applyNumberFormat="1" applyFont="1" applyFill="1" applyBorder="1" applyAlignment="1">
      <alignment horizontal="center" vertical="center" wrapText="1"/>
    </xf>
    <xf numFmtId="164" fontId="16" fillId="0" borderId="19" xfId="0" applyNumberFormat="1" applyFont="1" applyFill="1" applyBorder="1" applyAlignment="1">
      <alignment horizontal="center" vertical="center" wrapText="1"/>
    </xf>
    <xf numFmtId="4" fontId="16" fillId="0" borderId="19" xfId="0" applyNumberFormat="1" applyFont="1" applyFill="1" applyBorder="1" applyAlignment="1">
      <alignment horizontal="right" vertical="center" wrapText="1"/>
    </xf>
    <xf numFmtId="0" fontId="1" fillId="3" borderId="42" xfId="0" applyFont="1" applyFill="1" applyBorder="1" applyAlignment="1">
      <alignment/>
    </xf>
    <xf numFmtId="2" fontId="1" fillId="3" borderId="42" xfId="0" applyNumberFormat="1" applyFont="1" applyFill="1" applyBorder="1" applyAlignment="1">
      <alignment vertical="center" wrapText="1"/>
    </xf>
    <xf numFmtId="2" fontId="1" fillId="3" borderId="42" xfId="0" applyNumberFormat="1" applyFont="1" applyFill="1" applyBorder="1" applyAlignment="1">
      <alignment horizontal="center" vertical="center" wrapText="1"/>
    </xf>
    <xf numFmtId="164" fontId="1" fillId="3" borderId="42" xfId="0" applyNumberFormat="1" applyFont="1" applyFill="1" applyBorder="1" applyAlignment="1">
      <alignment horizontal="center" vertical="center" wrapText="1"/>
    </xf>
    <xf numFmtId="4" fontId="4" fillId="3" borderId="42" xfId="0" applyNumberFormat="1" applyFont="1" applyFill="1" applyBorder="1" applyAlignment="1">
      <alignment horizontal="right" vertical="center" wrapText="1"/>
    </xf>
    <xf numFmtId="165" fontId="4" fillId="3" borderId="42" xfId="0" applyNumberFormat="1" applyFont="1" applyFill="1" applyBorder="1" applyAlignment="1">
      <alignment horizontal="center" vertical="center" wrapText="1"/>
    </xf>
    <xf numFmtId="164" fontId="16" fillId="0" borderId="15" xfId="0" applyNumberFormat="1" applyFont="1" applyFill="1" applyBorder="1" applyAlignment="1">
      <alignment horizontal="center"/>
    </xf>
    <xf numFmtId="164" fontId="16" fillId="0" borderId="24" xfId="0" applyNumberFormat="1" applyFont="1" applyFill="1" applyBorder="1" applyAlignment="1">
      <alignment horizontal="center" vertical="center"/>
    </xf>
    <xf numFmtId="165" fontId="16" fillId="0" borderId="21" xfId="0" applyNumberFormat="1" applyFont="1" applyFill="1" applyBorder="1" applyAlignment="1">
      <alignment horizontal="right" vertical="center" wrapText="1"/>
    </xf>
    <xf numFmtId="165" fontId="16" fillId="0" borderId="24" xfId="0" applyNumberFormat="1" applyFont="1" applyFill="1" applyBorder="1" applyAlignment="1">
      <alignment horizontal="right" vertical="center" wrapText="1"/>
    </xf>
    <xf numFmtId="165" fontId="16" fillId="0" borderId="15" xfId="0" applyNumberFormat="1" applyFont="1" applyFill="1" applyBorder="1" applyAlignment="1">
      <alignment horizontal="right" vertical="center" wrapText="1"/>
    </xf>
    <xf numFmtId="165" fontId="16" fillId="0" borderId="23" xfId="0" applyNumberFormat="1" applyFont="1" applyFill="1" applyBorder="1" applyAlignment="1">
      <alignment horizontal="right" vertical="center" wrapText="1"/>
    </xf>
    <xf numFmtId="165" fontId="16" fillId="22" borderId="20" xfId="0" applyNumberFormat="1" applyFont="1" applyFill="1" applyBorder="1" applyAlignment="1">
      <alignment horizontal="right" vertical="center" wrapText="1"/>
    </xf>
    <xf numFmtId="2" fontId="16" fillId="0" borderId="19" xfId="0" applyNumberFormat="1" applyFont="1" applyFill="1" applyBorder="1" applyAlignment="1">
      <alignment horizontal="right" vertical="center" wrapText="1"/>
    </xf>
    <xf numFmtId="165" fontId="16" fillId="0" borderId="22" xfId="0" applyNumberFormat="1" applyFont="1" applyFill="1" applyBorder="1" applyAlignment="1">
      <alignment horizontal="right" vertical="center" wrapText="1"/>
    </xf>
    <xf numFmtId="164" fontId="16" fillId="0" borderId="21" xfId="0" applyNumberFormat="1" applyFont="1" applyFill="1" applyBorder="1" applyAlignment="1">
      <alignment horizontal="center" vertical="center"/>
    </xf>
    <xf numFmtId="165" fontId="16" fillId="0" borderId="19" xfId="0" applyNumberFormat="1" applyFont="1" applyFill="1" applyBorder="1" applyAlignment="1">
      <alignment horizontal="right" vertical="center" wrapText="1"/>
    </xf>
    <xf numFmtId="2" fontId="16" fillId="0" borderId="22" xfId="0" applyNumberFormat="1" applyFont="1" applyFill="1" applyBorder="1" applyAlignment="1">
      <alignment horizontal="right" vertical="center" wrapText="1"/>
    </xf>
    <xf numFmtId="164" fontId="16" fillId="0" borderId="23" xfId="0" applyNumberFormat="1" applyFont="1" applyFill="1" applyBorder="1" applyAlignment="1">
      <alignment horizontal="center" vertical="center" wrapText="1"/>
    </xf>
    <xf numFmtId="2" fontId="16" fillId="0" borderId="24" xfId="0" applyNumberFormat="1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/>
    </xf>
    <xf numFmtId="2" fontId="16" fillId="3" borderId="23" xfId="0" applyNumberFormat="1" applyFont="1" applyFill="1" applyBorder="1" applyAlignment="1">
      <alignment vertical="center" wrapText="1"/>
    </xf>
    <xf numFmtId="2" fontId="16" fillId="3" borderId="23" xfId="0" applyNumberFormat="1" applyFont="1" applyFill="1" applyBorder="1" applyAlignment="1">
      <alignment horizontal="center" vertical="center" wrapText="1"/>
    </xf>
    <xf numFmtId="164" fontId="16" fillId="3" borderId="23" xfId="0" applyNumberFormat="1" applyFont="1" applyFill="1" applyBorder="1" applyAlignment="1">
      <alignment horizontal="center" vertical="center" wrapText="1"/>
    </xf>
    <xf numFmtId="4" fontId="17" fillId="3" borderId="23" xfId="0" applyNumberFormat="1" applyFont="1" applyFill="1" applyBorder="1" applyAlignment="1">
      <alignment horizontal="right" vertical="center" wrapText="1"/>
    </xf>
    <xf numFmtId="165" fontId="17" fillId="3" borderId="23" xfId="0" applyNumberFormat="1" applyFont="1" applyFill="1" applyBorder="1" applyAlignment="1">
      <alignment horizontal="center" vertical="center" wrapText="1"/>
    </xf>
    <xf numFmtId="164" fontId="16" fillId="0" borderId="19" xfId="0" applyNumberFormat="1" applyFont="1" applyFill="1" applyBorder="1" applyAlignment="1">
      <alignment horizontal="center" vertical="center"/>
    </xf>
    <xf numFmtId="164" fontId="16" fillId="0" borderId="21" xfId="0" applyNumberFormat="1" applyFont="1" applyFill="1" applyBorder="1" applyAlignment="1">
      <alignment horizontal="center"/>
    </xf>
    <xf numFmtId="164" fontId="16" fillId="3" borderId="27" xfId="0" applyNumberFormat="1" applyFont="1" applyFill="1" applyBorder="1" applyAlignment="1">
      <alignment horizontal="center" vertical="center" wrapText="1"/>
    </xf>
    <xf numFmtId="2" fontId="16" fillId="0" borderId="15" xfId="0" applyNumberFormat="1" applyFont="1" applyFill="1" applyBorder="1" applyAlignment="1">
      <alignment horizontal="left" vertical="center" wrapText="1"/>
    </xf>
    <xf numFmtId="4" fontId="16" fillId="0" borderId="23" xfId="0" applyNumberFormat="1" applyFont="1" applyFill="1" applyBorder="1" applyAlignment="1">
      <alignment horizontal="right" vertical="center" wrapText="1"/>
    </xf>
    <xf numFmtId="165" fontId="16" fillId="0" borderId="19" xfId="0" applyNumberFormat="1" applyFont="1" applyFill="1" applyBorder="1" applyAlignment="1">
      <alignment horizontal="left" vertical="center" wrapText="1"/>
    </xf>
    <xf numFmtId="165" fontId="16" fillId="22" borderId="20" xfId="0" applyNumberFormat="1" applyFont="1" applyFill="1" applyBorder="1" applyAlignment="1">
      <alignment horizontal="left" vertical="center" wrapText="1"/>
    </xf>
    <xf numFmtId="2" fontId="16" fillId="22" borderId="23" xfId="0" applyNumberFormat="1" applyFont="1" applyFill="1" applyBorder="1" applyAlignment="1">
      <alignment horizontal="center" vertical="center" wrapText="1"/>
    </xf>
    <xf numFmtId="164" fontId="16" fillId="22" borderId="23" xfId="0" applyNumberFormat="1" applyFont="1" applyFill="1" applyBorder="1" applyAlignment="1">
      <alignment horizontal="center" vertical="center" wrapText="1"/>
    </xf>
    <xf numFmtId="2" fontId="16" fillId="0" borderId="23" xfId="0" applyNumberFormat="1" applyFont="1" applyFill="1" applyBorder="1" applyAlignment="1">
      <alignment vertical="center" wrapText="1"/>
    </xf>
    <xf numFmtId="164" fontId="16" fillId="0" borderId="23" xfId="0" applyNumberFormat="1" applyFont="1" applyFill="1" applyBorder="1" applyAlignment="1">
      <alignment horizontal="center" vertical="center"/>
    </xf>
    <xf numFmtId="165" fontId="16" fillId="0" borderId="15" xfId="0" applyNumberFormat="1" applyFont="1" applyFill="1" applyBorder="1" applyAlignment="1">
      <alignment horizontal="left" vertical="center" wrapText="1"/>
    </xf>
    <xf numFmtId="2" fontId="16" fillId="0" borderId="15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165" fontId="4" fillId="3" borderId="29" xfId="0" applyNumberFormat="1" applyFont="1" applyFill="1" applyBorder="1" applyAlignment="1">
      <alignment horizontal="right" vertical="center" wrapText="1"/>
    </xf>
    <xf numFmtId="165" fontId="16" fillId="22" borderId="23" xfId="0" applyNumberFormat="1" applyFont="1" applyFill="1" applyBorder="1" applyAlignment="1">
      <alignment horizontal="right" vertical="center" wrapText="1"/>
    </xf>
    <xf numFmtId="165" fontId="17" fillId="3" borderId="20" xfId="0" applyNumberFormat="1" applyFont="1" applyFill="1" applyBorder="1" applyAlignment="1">
      <alignment horizontal="right" vertical="center" wrapText="1"/>
    </xf>
    <xf numFmtId="164" fontId="16" fillId="0" borderId="22" xfId="0" applyNumberFormat="1" applyFont="1" applyFill="1" applyBorder="1" applyAlignment="1">
      <alignment horizontal="center"/>
    </xf>
    <xf numFmtId="2" fontId="16" fillId="0" borderId="21" xfId="0" applyNumberFormat="1" applyFont="1" applyFill="1" applyBorder="1" applyAlignment="1">
      <alignment horizontal="left" vertical="center" wrapText="1"/>
    </xf>
    <xf numFmtId="165" fontId="20" fillId="0" borderId="21" xfId="0" applyNumberFormat="1" applyFont="1" applyFill="1" applyBorder="1" applyAlignment="1">
      <alignment horizontal="right" vertical="center" wrapText="1"/>
    </xf>
    <xf numFmtId="2" fontId="16" fillId="22" borderId="23" xfId="0" applyNumberFormat="1" applyFont="1" applyFill="1" applyBorder="1" applyAlignment="1">
      <alignment horizontal="left" vertical="center" wrapText="1"/>
    </xf>
    <xf numFmtId="165" fontId="20" fillId="22" borderId="23" xfId="0" applyNumberFormat="1" applyFont="1" applyFill="1" applyBorder="1" applyAlignment="1">
      <alignment horizontal="right" vertical="center" wrapText="1"/>
    </xf>
    <xf numFmtId="2" fontId="16" fillId="22" borderId="42" xfId="0" applyNumberFormat="1" applyFont="1" applyFill="1" applyBorder="1" applyAlignment="1">
      <alignment vertical="center" wrapText="1"/>
    </xf>
    <xf numFmtId="2" fontId="16" fillId="22" borderId="42" xfId="0" applyNumberFormat="1" applyFont="1" applyFill="1" applyBorder="1" applyAlignment="1">
      <alignment horizontal="center" vertical="center" wrapText="1"/>
    </xf>
    <xf numFmtId="164" fontId="16" fillId="22" borderId="42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wrapText="1"/>
    </xf>
    <xf numFmtId="0" fontId="21" fillId="0" borderId="0" xfId="0" applyFont="1" applyAlignment="1">
      <alignment wrapText="1"/>
    </xf>
    <xf numFmtId="0" fontId="21" fillId="0" borderId="43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0" xfId="0" applyFont="1" applyAlignment="1">
      <alignment horizontal="right" wrapText="1"/>
    </xf>
    <xf numFmtId="0" fontId="23" fillId="0" borderId="0" xfId="0" applyFont="1" applyAlignment="1">
      <alignment wrapText="1"/>
    </xf>
    <xf numFmtId="2" fontId="16" fillId="22" borderId="23" xfId="0" applyNumberFormat="1" applyFont="1" applyFill="1" applyBorder="1" applyAlignment="1">
      <alignment vertical="center" wrapText="1"/>
    </xf>
    <xf numFmtId="165" fontId="16" fillId="22" borderId="15" xfId="0" applyNumberFormat="1" applyFont="1" applyFill="1" applyBorder="1" applyAlignment="1">
      <alignment horizontal="right" vertical="center" wrapText="1"/>
    </xf>
    <xf numFmtId="165" fontId="16" fillId="22" borderId="24" xfId="0" applyNumberFormat="1" applyFont="1" applyFill="1" applyBorder="1" applyAlignment="1">
      <alignment horizontal="right" vertical="center" wrapText="1"/>
    </xf>
    <xf numFmtId="2" fontId="16" fillId="0" borderId="19" xfId="0" applyNumberFormat="1" applyFont="1" applyFill="1" applyBorder="1" applyAlignment="1">
      <alignment horizontal="left" vertical="center" wrapText="1"/>
    </xf>
    <xf numFmtId="165" fontId="16" fillId="22" borderId="42" xfId="0" applyNumberFormat="1" applyFont="1" applyFill="1" applyBorder="1" applyAlignment="1">
      <alignment horizontal="right" vertical="center" wrapText="1"/>
    </xf>
    <xf numFmtId="2" fontId="17" fillId="0" borderId="24" xfId="0" applyNumberFormat="1" applyFont="1" applyFill="1" applyBorder="1" applyAlignment="1">
      <alignment horizontal="left" vertical="center" wrapText="1"/>
    </xf>
    <xf numFmtId="2" fontId="17" fillId="0" borderId="21" xfId="0" applyNumberFormat="1" applyFont="1" applyFill="1" applyBorder="1" applyAlignment="1">
      <alignment vertical="center" wrapText="1"/>
    </xf>
    <xf numFmtId="2" fontId="17" fillId="0" borderId="19" xfId="0" applyNumberFormat="1" applyFont="1" applyFill="1" applyBorder="1" applyAlignment="1">
      <alignment horizontal="left" vertical="center" wrapText="1"/>
    </xf>
    <xf numFmtId="2" fontId="17" fillId="0" borderId="21" xfId="0" applyNumberFormat="1" applyFont="1" applyFill="1" applyBorder="1" applyAlignment="1">
      <alignment horizontal="left" vertical="center" wrapText="1"/>
    </xf>
    <xf numFmtId="2" fontId="17" fillId="0" borderId="15" xfId="0" applyNumberFormat="1" applyFont="1" applyFill="1" applyBorder="1" applyAlignment="1">
      <alignment vertical="center" wrapText="1"/>
    </xf>
    <xf numFmtId="4" fontId="4" fillId="3" borderId="44" xfId="0" applyNumberFormat="1" applyFont="1" applyFill="1" applyBorder="1" applyAlignment="1">
      <alignment horizontal="right" vertical="center" wrapText="1"/>
    </xf>
    <xf numFmtId="165" fontId="4" fillId="3" borderId="44" xfId="0" applyNumberFormat="1" applyFont="1" applyFill="1" applyBorder="1" applyAlignment="1">
      <alignment horizontal="center" vertical="center" wrapText="1"/>
    </xf>
    <xf numFmtId="4" fontId="17" fillId="3" borderId="44" xfId="0" applyNumberFormat="1" applyFont="1" applyFill="1" applyBorder="1" applyAlignment="1">
      <alignment horizontal="right" vertical="center" wrapText="1"/>
    </xf>
    <xf numFmtId="165" fontId="17" fillId="3" borderId="44" xfId="0" applyNumberFormat="1" applyFont="1" applyFill="1" applyBorder="1" applyAlignment="1">
      <alignment horizontal="center" vertical="center" wrapText="1"/>
    </xf>
    <xf numFmtId="2" fontId="16" fillId="22" borderId="20" xfId="0" applyNumberFormat="1" applyFont="1" applyFill="1" applyBorder="1" applyAlignment="1">
      <alignment horizontal="left" vertical="center" wrapText="1"/>
    </xf>
    <xf numFmtId="2" fontId="17" fillId="0" borderId="15" xfId="0" applyNumberFormat="1" applyFont="1" applyFill="1" applyBorder="1" applyAlignment="1">
      <alignment horizontal="left" vertical="center" wrapText="1"/>
    </xf>
    <xf numFmtId="2" fontId="17" fillId="0" borderId="19" xfId="0" applyNumberFormat="1" applyFont="1" applyFill="1" applyBorder="1" applyAlignment="1">
      <alignment vertical="center" wrapText="1"/>
    </xf>
    <xf numFmtId="0" fontId="21" fillId="0" borderId="0" xfId="0" applyFont="1" applyBorder="1" applyAlignment="1">
      <alignment wrapText="1"/>
    </xf>
    <xf numFmtId="0" fontId="0" fillId="0" borderId="0" xfId="0" applyBorder="1" applyAlignment="1">
      <alignment/>
    </xf>
    <xf numFmtId="164" fontId="16" fillId="17" borderId="15" xfId="0" applyNumberFormat="1" applyFont="1" applyFill="1" applyBorder="1" applyAlignment="1">
      <alignment horizontal="center" vertical="center" wrapText="1"/>
    </xf>
    <xf numFmtId="164" fontId="16" fillId="17" borderId="21" xfId="0" applyNumberFormat="1" applyFont="1" applyFill="1" applyBorder="1" applyAlignment="1">
      <alignment horizontal="center" vertical="center" wrapText="1"/>
    </xf>
    <xf numFmtId="164" fontId="16" fillId="17" borderId="24" xfId="0" applyNumberFormat="1" applyFont="1" applyFill="1" applyBorder="1" applyAlignment="1">
      <alignment horizontal="center" vertical="center" wrapText="1"/>
    </xf>
    <xf numFmtId="165" fontId="24" fillId="3" borderId="42" xfId="0" applyNumberFormat="1" applyFont="1" applyFill="1" applyBorder="1" applyAlignment="1">
      <alignment horizontal="center" vertical="center" wrapText="1"/>
    </xf>
    <xf numFmtId="4" fontId="25" fillId="0" borderId="29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wrapText="1"/>
    </xf>
    <xf numFmtId="0" fontId="21" fillId="0" borderId="22" xfId="0" applyFont="1" applyBorder="1" applyAlignment="1">
      <alignment wrapText="1"/>
    </xf>
    <xf numFmtId="0" fontId="19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9" fillId="0" borderId="24" xfId="0" applyFont="1" applyBorder="1" applyAlignment="1">
      <alignment wrapText="1"/>
    </xf>
    <xf numFmtId="0" fontId="19" fillId="0" borderId="23" xfId="0" applyFont="1" applyBorder="1" applyAlignment="1">
      <alignment wrapText="1"/>
    </xf>
    <xf numFmtId="0" fontId="19" fillId="0" borderId="22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21" fillId="0" borderId="23" xfId="0" applyFont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45" xfId="0" applyFont="1" applyBorder="1" applyAlignment="1">
      <alignment wrapText="1"/>
    </xf>
    <xf numFmtId="0" fontId="19" fillId="0" borderId="25" xfId="0" applyFont="1" applyBorder="1" applyAlignment="1">
      <alignment wrapText="1"/>
    </xf>
    <xf numFmtId="0" fontId="19" fillId="0" borderId="46" xfId="0" applyFont="1" applyBorder="1" applyAlignment="1">
      <alignment wrapText="1"/>
    </xf>
    <xf numFmtId="0" fontId="19" fillId="0" borderId="26" xfId="0" applyFont="1" applyBorder="1" applyAlignment="1">
      <alignment wrapText="1"/>
    </xf>
    <xf numFmtId="0" fontId="19" fillId="0" borderId="27" xfId="0" applyFont="1" applyBorder="1" applyAlignment="1">
      <alignment wrapText="1"/>
    </xf>
    <xf numFmtId="0" fontId="19" fillId="0" borderId="0" xfId="0" applyFont="1" applyAlignment="1">
      <alignment horizontal="right" wrapText="1"/>
    </xf>
    <xf numFmtId="0" fontId="19" fillId="0" borderId="25" xfId="0" applyFont="1" applyBorder="1" applyAlignment="1">
      <alignment horizontal="right" wrapText="1"/>
    </xf>
    <xf numFmtId="0" fontId="19" fillId="0" borderId="0" xfId="0" applyFont="1" applyBorder="1" applyAlignment="1">
      <alignment horizontal="right" wrapText="1"/>
    </xf>
    <xf numFmtId="0" fontId="19" fillId="0" borderId="24" xfId="0" applyFont="1" applyBorder="1" applyAlignment="1">
      <alignment horizontal="right" wrapText="1"/>
    </xf>
    <xf numFmtId="0" fontId="19" fillId="0" borderId="23" xfId="0" applyFont="1" applyBorder="1" applyAlignment="1">
      <alignment horizontal="right" wrapText="1"/>
    </xf>
    <xf numFmtId="0" fontId="21" fillId="0" borderId="43" xfId="0" applyFont="1" applyBorder="1" applyAlignment="1">
      <alignment horizontal="right" wrapText="1"/>
    </xf>
    <xf numFmtId="0" fontId="21" fillId="0" borderId="12" xfId="0" applyFont="1" applyBorder="1" applyAlignment="1">
      <alignment horizontal="right" wrapText="1"/>
    </xf>
    <xf numFmtId="0" fontId="21" fillId="0" borderId="0" xfId="0" applyFont="1" applyBorder="1" applyAlignment="1">
      <alignment horizontal="right" wrapText="1"/>
    </xf>
    <xf numFmtId="0" fontId="16" fillId="0" borderId="21" xfId="0" applyFont="1" applyFill="1" applyBorder="1" applyAlignment="1">
      <alignment vertical="center" wrapText="1"/>
    </xf>
    <xf numFmtId="168" fontId="16" fillId="0" borderId="21" xfId="0" applyNumberFormat="1" applyFont="1" applyFill="1" applyBorder="1" applyAlignment="1">
      <alignment vertical="center" wrapText="1"/>
    </xf>
    <xf numFmtId="0" fontId="16" fillId="0" borderId="42" xfId="0" applyFont="1" applyFill="1" applyBorder="1" applyAlignment="1">
      <alignment vertical="center"/>
    </xf>
    <xf numFmtId="168" fontId="16" fillId="0" borderId="42" xfId="0" applyNumberFormat="1" applyFont="1" applyFill="1" applyBorder="1" applyAlignment="1">
      <alignment vertical="center"/>
    </xf>
    <xf numFmtId="166" fontId="25" fillId="0" borderId="29" xfId="0" applyNumberFormat="1" applyFont="1" applyFill="1" applyBorder="1" applyAlignment="1">
      <alignment horizontal="right" vertical="center"/>
    </xf>
    <xf numFmtId="2" fontId="26" fillId="0" borderId="15" xfId="0" applyNumberFormat="1" applyFont="1" applyFill="1" applyBorder="1" applyAlignment="1">
      <alignment vertical="center" wrapText="1"/>
    </xf>
    <xf numFmtId="164" fontId="26" fillId="0" borderId="15" xfId="0" applyNumberFormat="1" applyFont="1" applyFill="1" applyBorder="1" applyAlignment="1">
      <alignment horizontal="center" vertical="center" wrapText="1"/>
    </xf>
    <xf numFmtId="2" fontId="26" fillId="0" borderId="15" xfId="0" applyNumberFormat="1" applyFont="1" applyFill="1" applyBorder="1" applyAlignment="1">
      <alignment horizontal="center" vertical="center" wrapText="1"/>
    </xf>
    <xf numFmtId="4" fontId="16" fillId="0" borderId="24" xfId="0" applyNumberFormat="1" applyFont="1" applyFill="1" applyBorder="1" applyAlignment="1">
      <alignment horizontal="right" vertical="center" wrapText="1"/>
    </xf>
    <xf numFmtId="0" fontId="4" fillId="3" borderId="47" xfId="0" applyFont="1" applyFill="1" applyBorder="1" applyAlignment="1">
      <alignment horizontal="left"/>
    </xf>
    <xf numFmtId="166" fontId="22" fillId="0" borderId="0" xfId="0" applyNumberFormat="1" applyFont="1" applyAlignment="1">
      <alignment wrapText="1"/>
    </xf>
    <xf numFmtId="0" fontId="4" fillId="3" borderId="48" xfId="0" applyFont="1" applyFill="1" applyBorder="1" applyAlignment="1">
      <alignment horizontal="left" wrapText="1"/>
    </xf>
    <xf numFmtId="2" fontId="4" fillId="3" borderId="47" xfId="0" applyNumberFormat="1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left" wrapText="1"/>
    </xf>
    <xf numFmtId="0" fontId="4" fillId="3" borderId="30" xfId="0" applyFont="1" applyFill="1" applyBorder="1" applyAlignment="1">
      <alignment horizontal="left" wrapText="1"/>
    </xf>
    <xf numFmtId="2" fontId="4" fillId="3" borderId="47" xfId="0" applyNumberFormat="1" applyFont="1" applyFill="1" applyBorder="1" applyAlignment="1">
      <alignment horizontal="left" wrapText="1"/>
    </xf>
    <xf numFmtId="2" fontId="4" fillId="3" borderId="47" xfId="0" applyNumberFormat="1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2" fontId="16" fillId="0" borderId="20" xfId="0" applyNumberFormat="1" applyFont="1" applyFill="1" applyBorder="1" applyAlignment="1">
      <alignment vertical="center" wrapText="1"/>
    </xf>
    <xf numFmtId="2" fontId="16" fillId="0" borderId="20" xfId="0" applyNumberFormat="1" applyFont="1" applyFill="1" applyBorder="1" applyAlignment="1">
      <alignment horizontal="center" vertical="center" wrapText="1"/>
    </xf>
    <xf numFmtId="164" fontId="16" fillId="0" borderId="20" xfId="0" applyNumberFormat="1" applyFont="1" applyFill="1" applyBorder="1" applyAlignment="1">
      <alignment horizontal="center" vertical="center" wrapText="1"/>
    </xf>
    <xf numFmtId="165" fontId="16" fillId="0" borderId="20" xfId="0" applyNumberFormat="1" applyFont="1" applyFill="1" applyBorder="1" applyAlignment="1">
      <alignment horizontal="right" vertical="center" wrapText="1"/>
    </xf>
    <xf numFmtId="2" fontId="1" fillId="3" borderId="29" xfId="0" applyNumberFormat="1" applyFont="1" applyFill="1" applyBorder="1" applyAlignment="1">
      <alignment vertical="center" wrapText="1"/>
    </xf>
    <xf numFmtId="165" fontId="4" fillId="3" borderId="42" xfId="0" applyNumberFormat="1" applyFont="1" applyFill="1" applyBorder="1" applyAlignment="1">
      <alignment horizontal="right" vertical="center" wrapText="1"/>
    </xf>
    <xf numFmtId="165" fontId="4" fillId="3" borderId="44" xfId="0" applyNumberFormat="1" applyFont="1" applyFill="1" applyBorder="1" applyAlignment="1">
      <alignment horizontal="right" vertical="center" wrapText="1"/>
    </xf>
    <xf numFmtId="165" fontId="25" fillId="0" borderId="29" xfId="0" applyNumberFormat="1" applyFont="1" applyFill="1" applyBorder="1" applyAlignment="1">
      <alignment horizontal="right" vertical="center"/>
    </xf>
    <xf numFmtId="165" fontId="1" fillId="0" borderId="18" xfId="0" applyNumberFormat="1" applyFont="1" applyBorder="1" applyAlignment="1">
      <alignment horizontal="right" vertical="center"/>
    </xf>
    <xf numFmtId="165" fontId="0" fillId="0" borderId="0" xfId="0" applyNumberFormat="1" applyAlignment="1">
      <alignment horizontal="right"/>
    </xf>
    <xf numFmtId="2" fontId="1" fillId="3" borderId="42" xfId="0" applyNumberFormat="1" applyFont="1" applyFill="1" applyBorder="1" applyAlignment="1">
      <alignment vertical="center" wrapText="1"/>
    </xf>
    <xf numFmtId="2" fontId="1" fillId="3" borderId="23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/>
    </xf>
    <xf numFmtId="0" fontId="0" fillId="0" borderId="0" xfId="0" applyAlignment="1">
      <alignment horizontal="left"/>
    </xf>
    <xf numFmtId="165" fontId="4" fillId="0" borderId="24" xfId="0" applyNumberFormat="1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4" fillId="3" borderId="48" xfId="0" applyFont="1" applyFill="1" applyBorder="1" applyAlignment="1">
      <alignment horizontal="left"/>
    </xf>
    <xf numFmtId="0" fontId="4" fillId="3" borderId="35" xfId="0" applyFont="1" applyFill="1" applyBorder="1" applyAlignment="1">
      <alignment horizontal="left"/>
    </xf>
    <xf numFmtId="0" fontId="4" fillId="3" borderId="36" xfId="0" applyFont="1" applyFill="1" applyBorder="1" applyAlignment="1">
      <alignment horizontal="left"/>
    </xf>
    <xf numFmtId="0" fontId="4" fillId="3" borderId="50" xfId="0" applyFont="1" applyFill="1" applyBorder="1" applyAlignment="1">
      <alignment horizontal="left"/>
    </xf>
    <xf numFmtId="0" fontId="17" fillId="3" borderId="49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3" borderId="12" xfId="0" applyFont="1" applyFill="1" applyBorder="1" applyAlignment="1">
      <alignment horizontal="left"/>
    </xf>
    <xf numFmtId="168" fontId="4" fillId="3" borderId="30" xfId="0" applyNumberFormat="1" applyFont="1" applyFill="1" applyBorder="1" applyAlignment="1">
      <alignment horizontal="left"/>
    </xf>
    <xf numFmtId="168" fontId="17" fillId="3" borderId="12" xfId="0" applyNumberFormat="1" applyFont="1" applyFill="1" applyBorder="1" applyAlignment="1">
      <alignment horizontal="left"/>
    </xf>
    <xf numFmtId="168" fontId="17" fillId="3" borderId="0" xfId="0" applyNumberFormat="1" applyFont="1" applyFill="1" applyBorder="1" applyAlignment="1">
      <alignment horizontal="left"/>
    </xf>
    <xf numFmtId="165" fontId="4" fillId="3" borderId="23" xfId="0" applyNumberFormat="1" applyFont="1" applyFill="1" applyBorder="1" applyAlignment="1">
      <alignment horizontal="right" vertical="center" wrapText="1"/>
    </xf>
    <xf numFmtId="4" fontId="4" fillId="3" borderId="23" xfId="0" applyNumberFormat="1" applyFont="1" applyFill="1" applyBorder="1" applyAlignment="1">
      <alignment horizontal="right" vertical="center" wrapText="1"/>
    </xf>
    <xf numFmtId="2" fontId="16" fillId="25" borderId="15" xfId="0" applyNumberFormat="1" applyFont="1" applyFill="1" applyBorder="1" applyAlignment="1">
      <alignment vertical="center" wrapText="1"/>
    </xf>
    <xf numFmtId="164" fontId="16" fillId="25" borderId="15" xfId="0" applyNumberFormat="1" applyFont="1" applyFill="1" applyBorder="1" applyAlignment="1">
      <alignment horizontal="center" vertical="center" wrapText="1"/>
    </xf>
    <xf numFmtId="2" fontId="16" fillId="25" borderId="15" xfId="0" applyNumberFormat="1" applyFont="1" applyFill="1" applyBorder="1" applyAlignment="1">
      <alignment horizontal="center" vertical="center" wrapText="1"/>
    </xf>
    <xf numFmtId="2" fontId="16" fillId="25" borderId="15" xfId="0" applyNumberFormat="1" applyFont="1" applyFill="1" applyBorder="1" applyAlignment="1">
      <alignment horizontal="right" vertical="center" wrapText="1"/>
    </xf>
    <xf numFmtId="0" fontId="19" fillId="25" borderId="0" xfId="0" applyFont="1" applyFill="1" applyAlignment="1">
      <alignment wrapText="1"/>
    </xf>
    <xf numFmtId="2" fontId="16" fillId="25" borderId="20" xfId="0" applyNumberFormat="1" applyFont="1" applyFill="1" applyBorder="1" applyAlignment="1">
      <alignment vertical="center" wrapText="1"/>
    </xf>
    <xf numFmtId="2" fontId="16" fillId="25" borderId="20" xfId="0" applyNumberFormat="1" applyFont="1" applyFill="1" applyBorder="1" applyAlignment="1">
      <alignment horizontal="center" vertical="center" wrapText="1"/>
    </xf>
    <xf numFmtId="164" fontId="16" fillId="25" borderId="20" xfId="0" applyNumberFormat="1" applyFont="1" applyFill="1" applyBorder="1" applyAlignment="1">
      <alignment horizontal="center" vertical="center" wrapText="1"/>
    </xf>
    <xf numFmtId="165" fontId="16" fillId="25" borderId="20" xfId="0" applyNumberFormat="1" applyFont="1" applyFill="1" applyBorder="1" applyAlignment="1">
      <alignment horizontal="right" vertical="center" wrapText="1"/>
    </xf>
    <xf numFmtId="2" fontId="16" fillId="25" borderId="19" xfId="0" applyNumberFormat="1" applyFont="1" applyFill="1" applyBorder="1" applyAlignment="1">
      <alignment vertical="center" wrapText="1"/>
    </xf>
    <xf numFmtId="164" fontId="16" fillId="25" borderId="19" xfId="0" applyNumberFormat="1" applyFont="1" applyFill="1" applyBorder="1" applyAlignment="1">
      <alignment horizontal="center" vertical="center" wrapText="1"/>
    </xf>
    <xf numFmtId="2" fontId="16" fillId="25" borderId="19" xfId="0" applyNumberFormat="1" applyFont="1" applyFill="1" applyBorder="1" applyAlignment="1">
      <alignment horizontal="center" vertical="center" wrapText="1"/>
    </xf>
    <xf numFmtId="4" fontId="16" fillId="25" borderId="19" xfId="0" applyNumberFormat="1" applyFont="1" applyFill="1" applyBorder="1" applyAlignment="1">
      <alignment horizontal="right" vertical="center" wrapText="1"/>
    </xf>
    <xf numFmtId="4" fontId="16" fillId="25" borderId="15" xfId="0" applyNumberFormat="1" applyFont="1" applyFill="1" applyBorder="1" applyAlignment="1">
      <alignment horizontal="right" vertical="center" wrapText="1"/>
    </xf>
    <xf numFmtId="4" fontId="16" fillId="25" borderId="20" xfId="0" applyNumberFormat="1" applyFont="1" applyFill="1" applyBorder="1" applyAlignment="1">
      <alignment horizontal="right" vertical="center" wrapText="1"/>
    </xf>
    <xf numFmtId="2" fontId="1" fillId="0" borderId="15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/>
    </xf>
    <xf numFmtId="174" fontId="0" fillId="0" borderId="0" xfId="0" applyNumberFormat="1" applyFont="1" applyFill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0" fillId="0" borderId="15" xfId="0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right"/>
    </xf>
    <xf numFmtId="174" fontId="7" fillId="0" borderId="15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right"/>
    </xf>
    <xf numFmtId="17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174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2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2" fontId="31" fillId="0" borderId="15" xfId="0" applyNumberFormat="1" applyFont="1" applyFill="1" applyBorder="1" applyAlignment="1">
      <alignment horizontal="right"/>
    </xf>
    <xf numFmtId="0" fontId="30" fillId="0" borderId="15" xfId="0" applyFont="1" applyFill="1" applyBorder="1" applyAlignment="1">
      <alignment vertical="center" wrapText="1"/>
    </xf>
    <xf numFmtId="2" fontId="30" fillId="0" borderId="15" xfId="0" applyNumberFormat="1" applyFont="1" applyFill="1" applyBorder="1" applyAlignment="1">
      <alignment vertical="center" wrapText="1"/>
    </xf>
    <xf numFmtId="41" fontId="1" fillId="0" borderId="15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4" fontId="31" fillId="0" borderId="15" xfId="0" applyNumberFormat="1" applyFont="1" applyFill="1" applyBorder="1" applyAlignment="1">
      <alignment horizontal="right"/>
    </xf>
    <xf numFmtId="168" fontId="7" fillId="0" borderId="15" xfId="0" applyNumberFormat="1" applyFont="1" applyFill="1" applyBorder="1" applyAlignment="1">
      <alignment vertical="center" wrapText="1"/>
    </xf>
    <xf numFmtId="168" fontId="31" fillId="0" borderId="15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/>
    </xf>
    <xf numFmtId="174" fontId="0" fillId="0" borderId="0" xfId="0" applyNumberFormat="1" applyFont="1" applyFill="1" applyAlignment="1">
      <alignment/>
    </xf>
    <xf numFmtId="0" fontId="16" fillId="0" borderId="51" xfId="0" applyFont="1" applyFill="1" applyBorder="1" applyAlignment="1">
      <alignment horizontal="center" vertical="center" wrapText="1"/>
    </xf>
    <xf numFmtId="10" fontId="0" fillId="0" borderId="0" xfId="0" applyNumberFormat="1" applyFont="1" applyFill="1" applyAlignment="1">
      <alignment/>
    </xf>
    <xf numFmtId="166" fontId="16" fillId="0" borderId="52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center" vertical="center" wrapText="1"/>
    </xf>
    <xf numFmtId="165" fontId="16" fillId="0" borderId="23" xfId="0" applyNumberFormat="1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165" fontId="16" fillId="0" borderId="22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165" fontId="1" fillId="0" borderId="19" xfId="0" applyNumberFormat="1" applyFont="1" applyFill="1" applyBorder="1" applyAlignment="1">
      <alignment horizontal="center" vertical="center" wrapText="1"/>
    </xf>
    <xf numFmtId="165" fontId="1" fillId="0" borderId="15" xfId="0" applyNumberFormat="1" applyFont="1" applyFill="1" applyBorder="1" applyAlignment="1">
      <alignment/>
    </xf>
    <xf numFmtId="165" fontId="16" fillId="0" borderId="19" xfId="0" applyNumberFormat="1" applyFont="1" applyFill="1" applyBorder="1" applyAlignment="1">
      <alignment vertical="center"/>
    </xf>
    <xf numFmtId="165" fontId="16" fillId="0" borderId="22" xfId="0" applyNumberFormat="1" applyFont="1" applyFill="1" applyBorder="1" applyAlignment="1">
      <alignment horizontal="center" vertical="center" wrapText="1"/>
    </xf>
    <xf numFmtId="166" fontId="5" fillId="0" borderId="22" xfId="0" applyNumberFormat="1" applyFont="1" applyFill="1" applyBorder="1" applyAlignment="1">
      <alignment horizontal="center" vertical="center" wrapText="1"/>
    </xf>
    <xf numFmtId="166" fontId="5" fillId="0" borderId="54" xfId="0" applyNumberFormat="1" applyFont="1" applyFill="1" applyBorder="1" applyAlignment="1">
      <alignment horizontal="center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166" fontId="5" fillId="0" borderId="32" xfId="0" applyNumberFormat="1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/>
    </xf>
    <xf numFmtId="166" fontId="5" fillId="0" borderId="39" xfId="0" applyNumberFormat="1" applyFont="1" applyFill="1" applyBorder="1" applyAlignment="1">
      <alignment horizontal="center" vertical="center" wrapText="1"/>
    </xf>
    <xf numFmtId="0" fontId="4" fillId="24" borderId="36" xfId="0" applyFont="1" applyFill="1" applyBorder="1" applyAlignment="1">
      <alignment horizontal="center"/>
    </xf>
    <xf numFmtId="0" fontId="4" fillId="24" borderId="37" xfId="0" applyFont="1" applyFill="1" applyBorder="1" applyAlignment="1">
      <alignment horizontal="center"/>
    </xf>
    <xf numFmtId="0" fontId="16" fillId="0" borderId="40" xfId="0" applyFont="1" applyFill="1" applyBorder="1" applyAlignment="1">
      <alignment/>
    </xf>
    <xf numFmtId="166" fontId="1" fillId="0" borderId="55" xfId="0" applyNumberFormat="1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166" fontId="1" fillId="0" borderId="19" xfId="0" applyNumberFormat="1" applyFont="1" applyFill="1" applyBorder="1" applyAlignment="1">
      <alignment horizontal="center" vertical="center" wrapText="1"/>
    </xf>
    <xf numFmtId="0" fontId="4" fillId="24" borderId="35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/>
    </xf>
    <xf numFmtId="0" fontId="16" fillId="0" borderId="15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/>
    </xf>
    <xf numFmtId="166" fontId="1" fillId="0" borderId="15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/>
    </xf>
    <xf numFmtId="166" fontId="1" fillId="0" borderId="39" xfId="0" applyNumberFormat="1" applyFont="1" applyFill="1" applyBorder="1" applyAlignment="1">
      <alignment horizontal="center" vertical="center" wrapText="1"/>
    </xf>
    <xf numFmtId="166" fontId="1" fillId="0" borderId="21" xfId="0" applyNumberFormat="1" applyFont="1" applyFill="1" applyBorder="1" applyAlignment="1">
      <alignment horizontal="center" vertical="center" wrapText="1"/>
    </xf>
    <xf numFmtId="166" fontId="1" fillId="0" borderId="42" xfId="0" applyNumberFormat="1" applyFont="1" applyFill="1" applyBorder="1" applyAlignment="1">
      <alignment horizontal="center" vertical="center" wrapText="1"/>
    </xf>
    <xf numFmtId="166" fontId="1" fillId="0" borderId="56" xfId="0" applyNumberFormat="1" applyFont="1" applyFill="1" applyBorder="1" applyAlignment="1">
      <alignment horizontal="center" vertical="center" wrapText="1"/>
    </xf>
    <xf numFmtId="165" fontId="16" fillId="0" borderId="11" xfId="0" applyNumberFormat="1" applyFont="1" applyFill="1" applyBorder="1" applyAlignment="1">
      <alignment horizontal="center" vertical="center" wrapText="1"/>
    </xf>
    <xf numFmtId="165" fontId="16" fillId="0" borderId="57" xfId="0" applyNumberFormat="1" applyFont="1" applyFill="1" applyBorder="1" applyAlignment="1">
      <alignment horizontal="center" vertical="center"/>
    </xf>
    <xf numFmtId="166" fontId="16" fillId="0" borderId="21" xfId="0" applyNumberFormat="1" applyFont="1" applyFill="1" applyBorder="1" applyAlignment="1">
      <alignment horizontal="center" vertical="center" wrapText="1"/>
    </xf>
    <xf numFmtId="166" fontId="16" fillId="0" borderId="42" xfId="0" applyNumberFormat="1" applyFont="1" applyFill="1" applyBorder="1" applyAlignment="1">
      <alignment horizontal="center" vertical="center" wrapText="1"/>
    </xf>
    <xf numFmtId="166" fontId="16" fillId="0" borderId="56" xfId="0" applyNumberFormat="1" applyFont="1" applyFill="1" applyBorder="1" applyAlignment="1">
      <alignment horizontal="center" vertical="center" wrapText="1"/>
    </xf>
    <xf numFmtId="166" fontId="16" fillId="0" borderId="55" xfId="0" applyNumberFormat="1" applyFont="1" applyFill="1" applyBorder="1" applyAlignment="1">
      <alignment horizontal="center" vertical="center" wrapText="1"/>
    </xf>
    <xf numFmtId="0" fontId="4" fillId="24" borderId="48" xfId="0" applyFont="1" applyFill="1" applyBorder="1" applyAlignment="1">
      <alignment horizontal="center"/>
    </xf>
    <xf numFmtId="0" fontId="4" fillId="24" borderId="47" xfId="0" applyFont="1" applyFill="1" applyBorder="1" applyAlignment="1">
      <alignment horizontal="center"/>
    </xf>
    <xf numFmtId="0" fontId="4" fillId="24" borderId="58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/>
    </xf>
    <xf numFmtId="0" fontId="16" fillId="0" borderId="38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/>
    </xf>
    <xf numFmtId="0" fontId="16" fillId="0" borderId="11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/>
    </xf>
    <xf numFmtId="165" fontId="16" fillId="0" borderId="19" xfId="0" applyNumberFormat="1" applyFont="1" applyFill="1" applyBorder="1" applyAlignment="1">
      <alignment horizontal="center" vertical="center"/>
    </xf>
    <xf numFmtId="165" fontId="16" fillId="0" borderId="20" xfId="0" applyNumberFormat="1" applyFont="1" applyFill="1" applyBorder="1" applyAlignment="1">
      <alignment horizontal="center" vertical="center"/>
    </xf>
    <xf numFmtId="165" fontId="16" fillId="0" borderId="19" xfId="0" applyNumberFormat="1" applyFont="1" applyFill="1" applyBorder="1" applyAlignment="1">
      <alignment horizontal="center" vertical="center" wrapText="1"/>
    </xf>
    <xf numFmtId="168" fontId="16" fillId="0" borderId="19" xfId="0" applyNumberFormat="1" applyFont="1" applyFill="1" applyBorder="1" applyAlignment="1">
      <alignment horizontal="center" vertical="center" wrapText="1"/>
    </xf>
    <xf numFmtId="168" fontId="16" fillId="0" borderId="20" xfId="0" applyNumberFormat="1" applyFont="1" applyFill="1" applyBorder="1" applyAlignment="1">
      <alignment/>
    </xf>
    <xf numFmtId="165" fontId="16" fillId="0" borderId="15" xfId="0" applyNumberFormat="1" applyFont="1" applyFill="1" applyBorder="1" applyAlignment="1">
      <alignment vertical="center"/>
    </xf>
    <xf numFmtId="165" fontId="16" fillId="0" borderId="15" xfId="0" applyNumberFormat="1" applyFont="1" applyFill="1" applyBorder="1" applyAlignment="1">
      <alignment/>
    </xf>
    <xf numFmtId="165" fontId="16" fillId="0" borderId="15" xfId="0" applyNumberFormat="1" applyFont="1" applyFill="1" applyBorder="1" applyAlignment="1">
      <alignment horizontal="center" vertical="center" wrapText="1"/>
    </xf>
    <xf numFmtId="165" fontId="16" fillId="0" borderId="15" xfId="0" applyNumberFormat="1" applyFont="1" applyFill="1" applyBorder="1" applyAlignment="1">
      <alignment horizontal="center" vertical="center"/>
    </xf>
    <xf numFmtId="166" fontId="1" fillId="0" borderId="32" xfId="0" applyNumberFormat="1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left" vertical="center" wrapText="1"/>
    </xf>
    <xf numFmtId="165" fontId="16" fillId="0" borderId="27" xfId="0" applyNumberFormat="1" applyFont="1" applyFill="1" applyBorder="1" applyAlignment="1">
      <alignment horizontal="center" vertical="center" wrapText="1"/>
    </xf>
    <xf numFmtId="166" fontId="16" fillId="0" borderId="23" xfId="0" applyNumberFormat="1" applyFont="1" applyFill="1" applyBorder="1" applyAlignment="1">
      <alignment horizontal="center" vertical="center" wrapText="1"/>
    </xf>
    <xf numFmtId="166" fontId="16" fillId="0" borderId="15" xfId="0" applyNumberFormat="1" applyFont="1" applyFill="1" applyBorder="1" applyAlignment="1">
      <alignment horizontal="center" vertical="center" wrapText="1"/>
    </xf>
    <xf numFmtId="166" fontId="16" fillId="0" borderId="19" xfId="0" applyNumberFormat="1" applyFont="1" applyFill="1" applyBorder="1" applyAlignment="1">
      <alignment horizontal="center" vertical="center" wrapText="1"/>
    </xf>
    <xf numFmtId="166" fontId="16" fillId="0" borderId="20" xfId="0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165" fontId="16" fillId="0" borderId="21" xfId="0" applyNumberFormat="1" applyFont="1" applyFill="1" applyBorder="1" applyAlignment="1">
      <alignment horizontal="center" vertical="center" wrapText="1"/>
    </xf>
    <xf numFmtId="165" fontId="16" fillId="0" borderId="42" xfId="0" applyNumberFormat="1" applyFont="1" applyFill="1" applyBorder="1" applyAlignment="1">
      <alignment horizontal="center" vertical="center" wrapText="1"/>
    </xf>
    <xf numFmtId="166" fontId="16" fillId="0" borderId="39" xfId="0" applyNumberFormat="1" applyFont="1" applyFill="1" applyBorder="1" applyAlignment="1">
      <alignment horizontal="center" vertical="center" wrapText="1"/>
    </xf>
    <xf numFmtId="166" fontId="16" fillId="0" borderId="41" xfId="0" applyNumberFormat="1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left" vertical="center" wrapText="1"/>
    </xf>
    <xf numFmtId="165" fontId="16" fillId="0" borderId="60" xfId="0" applyNumberFormat="1" applyFont="1" applyFill="1" applyBorder="1" applyAlignment="1">
      <alignment horizontal="center" vertical="center" wrapText="1"/>
    </xf>
    <xf numFmtId="165" fontId="16" fillId="0" borderId="61" xfId="0" applyNumberFormat="1" applyFont="1" applyFill="1" applyBorder="1" applyAlignment="1">
      <alignment horizontal="center" vertical="center" wrapText="1"/>
    </xf>
    <xf numFmtId="165" fontId="16" fillId="0" borderId="20" xfId="0" applyNumberFormat="1" applyFont="1" applyFill="1" applyBorder="1" applyAlignment="1">
      <alignment/>
    </xf>
    <xf numFmtId="0" fontId="16" fillId="0" borderId="44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left" vertical="center" wrapText="1"/>
    </xf>
    <xf numFmtId="0" fontId="16" fillId="0" borderId="42" xfId="0" applyFont="1" applyFill="1" applyBorder="1" applyAlignment="1">
      <alignment horizontal="center" vertical="center" wrapText="1"/>
    </xf>
    <xf numFmtId="165" fontId="16" fillId="0" borderId="21" xfId="0" applyNumberFormat="1" applyFont="1" applyFill="1" applyBorder="1" applyAlignment="1">
      <alignment vertical="center"/>
    </xf>
    <xf numFmtId="165" fontId="16" fillId="0" borderId="42" xfId="0" applyNumberFormat="1" applyFont="1" applyFill="1" applyBorder="1" applyAlignment="1">
      <alignment vertical="center"/>
    </xf>
    <xf numFmtId="166" fontId="1" fillId="0" borderId="55" xfId="0" applyNumberFormat="1" applyFont="1" applyFill="1" applyBorder="1" applyAlignment="1">
      <alignment horizontal="center" vertical="center" wrapText="1"/>
    </xf>
    <xf numFmtId="166" fontId="1" fillId="0" borderId="34" xfId="0" applyNumberFormat="1" applyFont="1" applyFill="1" applyBorder="1" applyAlignment="1">
      <alignment horizontal="center" vertical="center" wrapText="1"/>
    </xf>
    <xf numFmtId="166" fontId="1" fillId="0" borderId="42" xfId="0" applyNumberFormat="1" applyFont="1" applyFill="1" applyBorder="1" applyAlignment="1">
      <alignment horizontal="center" vertical="center" wrapText="1"/>
    </xf>
    <xf numFmtId="166" fontId="1" fillId="0" borderId="29" xfId="0" applyNumberFormat="1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left" vertical="center" wrapText="1"/>
    </xf>
    <xf numFmtId="0" fontId="16" fillId="0" borderId="44" xfId="0" applyFont="1" applyFill="1" applyBorder="1" applyAlignment="1">
      <alignment horizontal="left" vertical="center" wrapText="1"/>
    </xf>
    <xf numFmtId="168" fontId="16" fillId="0" borderId="23" xfId="0" applyNumberFormat="1" applyFont="1" applyFill="1" applyBorder="1" applyAlignment="1">
      <alignment horizontal="center" vertical="center" wrapText="1"/>
    </xf>
    <xf numFmtId="168" fontId="16" fillId="0" borderId="42" xfId="0" applyNumberFormat="1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/>
    </xf>
    <xf numFmtId="0" fontId="16" fillId="0" borderId="42" xfId="0" applyFont="1" applyFill="1" applyBorder="1" applyAlignment="1">
      <alignment/>
    </xf>
    <xf numFmtId="165" fontId="16" fillId="0" borderId="23" xfId="0" applyNumberFormat="1" applyFont="1" applyFill="1" applyBorder="1" applyAlignment="1">
      <alignment horizontal="center" vertical="center"/>
    </xf>
    <xf numFmtId="165" fontId="16" fillId="0" borderId="42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/>
    </xf>
    <xf numFmtId="165" fontId="16" fillId="0" borderId="21" xfId="0" applyNumberFormat="1" applyFont="1" applyFill="1" applyBorder="1" applyAlignment="1">
      <alignment horizontal="center" vertical="center"/>
    </xf>
    <xf numFmtId="168" fontId="16" fillId="0" borderId="21" xfId="0" applyNumberFormat="1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 vertical="center"/>
    </xf>
    <xf numFmtId="168" fontId="16" fillId="0" borderId="42" xfId="0" applyNumberFormat="1" applyFont="1" applyFill="1" applyBorder="1" applyAlignment="1">
      <alignment horizontal="center" vertical="center"/>
    </xf>
    <xf numFmtId="166" fontId="1" fillId="0" borderId="23" xfId="0" applyNumberFormat="1" applyFont="1" applyFill="1" applyBorder="1" applyAlignment="1">
      <alignment horizontal="center" vertical="center" wrapText="1"/>
    </xf>
    <xf numFmtId="166" fontId="1" fillId="0" borderId="52" xfId="0" applyNumberFormat="1" applyFont="1" applyFill="1" applyBorder="1" applyAlignment="1">
      <alignment horizontal="center" vertical="center" wrapText="1"/>
    </xf>
    <xf numFmtId="165" fontId="16" fillId="0" borderId="42" xfId="0" applyNumberFormat="1" applyFont="1" applyFill="1" applyBorder="1" applyAlignment="1">
      <alignment/>
    </xf>
    <xf numFmtId="0" fontId="4" fillId="24" borderId="62" xfId="0" applyFont="1" applyFill="1" applyBorder="1" applyAlignment="1">
      <alignment horizontal="center"/>
    </xf>
    <xf numFmtId="0" fontId="16" fillId="0" borderId="63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left" vertical="center" wrapText="1"/>
    </xf>
    <xf numFmtId="0" fontId="16" fillId="0" borderId="42" xfId="0" applyFont="1" applyFill="1" applyBorder="1" applyAlignment="1">
      <alignment horizontal="left"/>
    </xf>
    <xf numFmtId="165" fontId="16" fillId="0" borderId="61" xfId="0" applyNumberFormat="1" applyFont="1" applyFill="1" applyBorder="1" applyAlignment="1">
      <alignment/>
    </xf>
    <xf numFmtId="0" fontId="4" fillId="24" borderId="63" xfId="0" applyFont="1" applyFill="1" applyBorder="1" applyAlignment="1">
      <alignment horizontal="center"/>
    </xf>
    <xf numFmtId="0" fontId="4" fillId="24" borderId="64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/>
    </xf>
    <xf numFmtId="0" fontId="16" fillId="0" borderId="44" xfId="0" applyFont="1" applyFill="1" applyBorder="1" applyAlignment="1">
      <alignment/>
    </xf>
    <xf numFmtId="166" fontId="1" fillId="0" borderId="56" xfId="0" applyNumberFormat="1" applyFont="1" applyFill="1" applyBorder="1" applyAlignment="1">
      <alignment horizontal="center" vertical="center" wrapText="1"/>
    </xf>
    <xf numFmtId="166" fontId="1" fillId="0" borderId="21" xfId="0" applyNumberFormat="1" applyFont="1" applyFill="1" applyBorder="1" applyAlignment="1">
      <alignment horizontal="center" vertical="center" wrapText="1"/>
    </xf>
    <xf numFmtId="2" fontId="16" fillId="0" borderId="21" xfId="0" applyNumberFormat="1" applyFont="1" applyFill="1" applyBorder="1" applyAlignment="1">
      <alignment horizontal="center" vertical="center" wrapText="1"/>
    </xf>
    <xf numFmtId="2" fontId="16" fillId="0" borderId="23" xfId="0" applyNumberFormat="1" applyFont="1" applyFill="1" applyBorder="1" applyAlignment="1">
      <alignment horizontal="center" vertical="center" wrapText="1"/>
    </xf>
    <xf numFmtId="2" fontId="16" fillId="0" borderId="42" xfId="0" applyNumberFormat="1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/>
    </xf>
    <xf numFmtId="0" fontId="4" fillId="3" borderId="48" xfId="0" applyFont="1" applyFill="1" applyBorder="1" applyAlignment="1">
      <alignment horizontal="left" wrapText="1"/>
    </xf>
    <xf numFmtId="0" fontId="4" fillId="3" borderId="47" xfId="0" applyFont="1" applyFill="1" applyBorder="1" applyAlignment="1">
      <alignment horizontal="left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66" fontId="5" fillId="0" borderId="21" xfId="0" applyNumberFormat="1" applyFont="1" applyFill="1" applyBorder="1" applyAlignment="1">
      <alignment horizontal="center" vertical="center" wrapText="1"/>
    </xf>
    <xf numFmtId="166" fontId="5" fillId="0" borderId="23" xfId="0" applyNumberFormat="1" applyFont="1" applyFill="1" applyBorder="1" applyAlignment="1">
      <alignment horizontal="center" vertical="center" wrapText="1"/>
    </xf>
    <xf numFmtId="166" fontId="5" fillId="0" borderId="42" xfId="0" applyNumberFormat="1" applyFont="1" applyFill="1" applyBorder="1" applyAlignment="1">
      <alignment horizontal="center" vertical="center" wrapText="1"/>
    </xf>
    <xf numFmtId="166" fontId="5" fillId="0" borderId="56" xfId="0" applyNumberFormat="1" applyFont="1" applyFill="1" applyBorder="1" applyAlignment="1">
      <alignment horizontal="center" vertical="center" wrapText="1"/>
    </xf>
    <xf numFmtId="166" fontId="5" fillId="0" borderId="52" xfId="0" applyNumberFormat="1" applyFont="1" applyFill="1" applyBorder="1" applyAlignment="1">
      <alignment horizontal="center" vertical="center" wrapText="1"/>
    </xf>
    <xf numFmtId="166" fontId="5" fillId="0" borderId="55" xfId="0" applyNumberFormat="1" applyFont="1" applyFill="1" applyBorder="1" applyAlignment="1">
      <alignment horizontal="center" vertical="center" wrapText="1"/>
    </xf>
    <xf numFmtId="165" fontId="16" fillId="0" borderId="57" xfId="0" applyNumberFormat="1" applyFont="1" applyFill="1" applyBorder="1" applyAlignment="1">
      <alignment/>
    </xf>
    <xf numFmtId="0" fontId="1" fillId="0" borderId="65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left"/>
    </xf>
    <xf numFmtId="0" fontId="16" fillId="0" borderId="24" xfId="0" applyFont="1" applyFill="1" applyBorder="1" applyAlignment="1">
      <alignment/>
    </xf>
    <xf numFmtId="0" fontId="1" fillId="0" borderId="4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165" fontId="16" fillId="0" borderId="24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165" fontId="16" fillId="0" borderId="26" xfId="0" applyNumberFormat="1" applyFont="1" applyFill="1" applyBorder="1" applyAlignment="1">
      <alignment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65" fontId="1" fillId="0" borderId="21" xfId="0" applyNumberFormat="1" applyFont="1" applyBorder="1" applyAlignment="1">
      <alignment horizontal="right" vertical="center" textRotation="90" wrapText="1"/>
    </xf>
    <xf numFmtId="165" fontId="1" fillId="0" borderId="23" xfId="0" applyNumberFormat="1" applyFont="1" applyBorder="1" applyAlignment="1">
      <alignment horizontal="right"/>
    </xf>
    <xf numFmtId="165" fontId="1" fillId="0" borderId="22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45" xfId="0" applyFont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1" wrapText="1"/>
    </xf>
    <xf numFmtId="0" fontId="1" fillId="0" borderId="33" xfId="0" applyFont="1" applyFill="1" applyBorder="1" applyAlignment="1">
      <alignment horizontal="center" vertical="center" textRotation="1" wrapText="1"/>
    </xf>
    <xf numFmtId="0" fontId="1" fillId="0" borderId="27" xfId="0" applyFont="1" applyFill="1" applyBorder="1" applyAlignment="1">
      <alignment horizontal="center" vertical="center" textRotation="90" wrapText="1"/>
    </xf>
    <xf numFmtId="0" fontId="1" fillId="0" borderId="45" xfId="0" applyFont="1" applyFill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right" wrapText="1"/>
    </xf>
    <xf numFmtId="0" fontId="3" fillId="0" borderId="36" xfId="0" applyFont="1" applyBorder="1" applyAlignment="1">
      <alignment horizont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textRotation="90" wrapText="1"/>
    </xf>
    <xf numFmtId="0" fontId="1" fillId="0" borderId="23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6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1" xfId="0" applyFont="1" applyBorder="1" applyAlignment="1">
      <alignment horizontal="center" vertical="center" textRotation="90" wrapText="1"/>
    </xf>
    <xf numFmtId="165" fontId="16" fillId="0" borderId="45" xfId="0" applyNumberFormat="1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left"/>
    </xf>
    <xf numFmtId="0" fontId="4" fillId="3" borderId="47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center" vertical="center" wrapText="1"/>
    </xf>
    <xf numFmtId="0" fontId="17" fillId="3" borderId="49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3" borderId="12" xfId="0" applyFont="1" applyFill="1" applyBorder="1" applyAlignment="1">
      <alignment horizontal="left"/>
    </xf>
    <xf numFmtId="0" fontId="17" fillId="24" borderId="63" xfId="0" applyFont="1" applyFill="1" applyBorder="1" applyAlignment="1">
      <alignment horizontal="center"/>
    </xf>
    <xf numFmtId="0" fontId="17" fillId="24" borderId="64" xfId="0" applyFont="1" applyFill="1" applyBorder="1" applyAlignment="1">
      <alignment horizontal="center"/>
    </xf>
    <xf numFmtId="0" fontId="17" fillId="24" borderId="62" xfId="0" applyFont="1" applyFill="1" applyBorder="1" applyAlignment="1">
      <alignment horizontal="center"/>
    </xf>
    <xf numFmtId="0" fontId="16" fillId="0" borderId="69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166" fontId="1" fillId="0" borderId="41" xfId="0" applyNumberFormat="1" applyFont="1" applyFill="1" applyBorder="1" applyAlignment="1">
      <alignment horizontal="center" vertical="center" wrapText="1"/>
    </xf>
    <xf numFmtId="166" fontId="16" fillId="0" borderId="32" xfId="0" applyNumberFormat="1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/>
    </xf>
    <xf numFmtId="166" fontId="5" fillId="0" borderId="19" xfId="0" applyNumberFormat="1" applyFont="1" applyFill="1" applyBorder="1" applyAlignment="1">
      <alignment horizontal="center" vertical="center" wrapText="1"/>
    </xf>
    <xf numFmtId="165" fontId="5" fillId="0" borderId="19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168" fontId="16" fillId="0" borderId="15" xfId="0" applyNumberFormat="1" applyFont="1" applyFill="1" applyBorder="1" applyAlignment="1">
      <alignment horizontal="center" vertical="center" wrapText="1"/>
    </xf>
    <xf numFmtId="168" fontId="16" fillId="0" borderId="15" xfId="0" applyNumberFormat="1" applyFont="1" applyFill="1" applyBorder="1" applyAlignment="1">
      <alignment/>
    </xf>
    <xf numFmtId="0" fontId="16" fillId="0" borderId="24" xfId="0" applyFont="1" applyFill="1" applyBorder="1" applyAlignment="1">
      <alignment horizontal="center" vertical="center" wrapText="1"/>
    </xf>
    <xf numFmtId="168" fontId="16" fillId="0" borderId="24" xfId="0" applyNumberFormat="1" applyFont="1" applyFill="1" applyBorder="1" applyAlignment="1">
      <alignment horizontal="center" vertical="center" wrapText="1"/>
    </xf>
    <xf numFmtId="0" fontId="16" fillId="0" borderId="65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left" vertical="center" wrapText="1"/>
    </xf>
    <xf numFmtId="165" fontId="16" fillId="0" borderId="17" xfId="0" applyNumberFormat="1" applyFont="1" applyFill="1" applyBorder="1" applyAlignment="1">
      <alignment horizontal="center" vertical="center" wrapText="1"/>
    </xf>
    <xf numFmtId="165" fontId="16" fillId="0" borderId="26" xfId="0" applyNumberFormat="1" applyFont="1" applyFill="1" applyBorder="1" applyAlignment="1">
      <alignment horizontal="center" vertical="center" wrapText="1"/>
    </xf>
    <xf numFmtId="166" fontId="1" fillId="0" borderId="23" xfId="0" applyNumberFormat="1" applyFont="1" applyFill="1" applyBorder="1" applyAlignment="1">
      <alignment horizontal="center" vertical="center" wrapText="1"/>
    </xf>
    <xf numFmtId="166" fontId="1" fillId="0" borderId="52" xfId="0" applyNumberFormat="1" applyFont="1" applyFill="1" applyBorder="1" applyAlignment="1">
      <alignment horizontal="center" vertical="center" wrapText="1"/>
    </xf>
    <xf numFmtId="165" fontId="16" fillId="0" borderId="24" xfId="0" applyNumberFormat="1" applyFont="1" applyFill="1" applyBorder="1" applyAlignment="1">
      <alignment horizontal="center" vertical="center"/>
    </xf>
    <xf numFmtId="165" fontId="16" fillId="0" borderId="24" xfId="0" applyNumberFormat="1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center" vertical="center" wrapText="1"/>
    </xf>
    <xf numFmtId="168" fontId="16" fillId="0" borderId="20" xfId="0" applyNumberFormat="1" applyFont="1" applyFill="1" applyBorder="1" applyAlignment="1">
      <alignment horizontal="center" vertical="center" wrapText="1"/>
    </xf>
    <xf numFmtId="166" fontId="1" fillId="0" borderId="60" xfId="0" applyNumberFormat="1" applyFont="1" applyFill="1" applyBorder="1" applyAlignment="1">
      <alignment horizontal="center" vertical="center" wrapText="1"/>
    </xf>
    <xf numFmtId="166" fontId="1" fillId="0" borderId="27" xfId="0" applyNumberFormat="1" applyFont="1" applyFill="1" applyBorder="1" applyAlignment="1">
      <alignment horizontal="center" vertical="center" wrapText="1"/>
    </xf>
    <xf numFmtId="166" fontId="1" fillId="0" borderId="61" xfId="0" applyNumberFormat="1" applyFont="1" applyFill="1" applyBorder="1" applyAlignment="1">
      <alignment horizontal="center" vertical="center" wrapText="1"/>
    </xf>
    <xf numFmtId="166" fontId="5" fillId="0" borderId="24" xfId="0" applyNumberFormat="1" applyFont="1" applyFill="1" applyBorder="1" applyAlignment="1">
      <alignment horizontal="center" vertical="center" wrapText="1"/>
    </xf>
    <xf numFmtId="166" fontId="5" fillId="0" borderId="20" xfId="0" applyNumberFormat="1" applyFont="1" applyFill="1" applyBorder="1" applyAlignment="1">
      <alignment horizontal="center" vertical="center" wrapText="1"/>
    </xf>
    <xf numFmtId="166" fontId="5" fillId="0" borderId="41" xfId="0" applyNumberFormat="1" applyFont="1" applyFill="1" applyBorder="1" applyAlignment="1">
      <alignment horizontal="center" vertical="center" wrapText="1"/>
    </xf>
    <xf numFmtId="166" fontId="5" fillId="0" borderId="70" xfId="0" applyNumberFormat="1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left"/>
    </xf>
    <xf numFmtId="0" fontId="4" fillId="3" borderId="36" xfId="0" applyFont="1" applyFill="1" applyBorder="1" applyAlignment="1">
      <alignment horizontal="left"/>
    </xf>
    <xf numFmtId="0" fontId="4" fillId="3" borderId="50" xfId="0" applyFont="1" applyFill="1" applyBorder="1" applyAlignment="1">
      <alignment horizontal="left"/>
    </xf>
    <xf numFmtId="165" fontId="16" fillId="25" borderId="19" xfId="0" applyNumberFormat="1" applyFont="1" applyFill="1" applyBorder="1" applyAlignment="1">
      <alignment horizontal="center" vertical="center" wrapText="1"/>
    </xf>
    <xf numFmtId="165" fontId="16" fillId="25" borderId="15" xfId="0" applyNumberFormat="1" applyFont="1" applyFill="1" applyBorder="1" applyAlignment="1">
      <alignment horizontal="center" vertical="center" wrapText="1"/>
    </xf>
    <xf numFmtId="165" fontId="16" fillId="25" borderId="20" xfId="0" applyNumberFormat="1" applyFont="1" applyFill="1" applyBorder="1" applyAlignment="1">
      <alignment horizontal="center" vertical="center" wrapText="1"/>
    </xf>
    <xf numFmtId="165" fontId="16" fillId="25" borderId="19" xfId="0" applyNumberFormat="1" applyFont="1" applyFill="1" applyBorder="1" applyAlignment="1">
      <alignment horizontal="center" vertical="center"/>
    </xf>
    <xf numFmtId="165" fontId="16" fillId="25" borderId="15" xfId="0" applyNumberFormat="1" applyFont="1" applyFill="1" applyBorder="1" applyAlignment="1">
      <alignment horizontal="center" vertical="center"/>
    </xf>
    <xf numFmtId="165" fontId="16" fillId="25" borderId="20" xfId="0" applyNumberFormat="1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165" fontId="16" fillId="0" borderId="23" xfId="0" applyNumberFormat="1" applyFont="1" applyFill="1" applyBorder="1" applyAlignment="1">
      <alignment/>
    </xf>
    <xf numFmtId="0" fontId="16" fillId="0" borderId="21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left"/>
    </xf>
    <xf numFmtId="0" fontId="17" fillId="0" borderId="23" xfId="0" applyFont="1" applyFill="1" applyBorder="1" applyAlignment="1">
      <alignment horizontal="left"/>
    </xf>
    <xf numFmtId="0" fontId="17" fillId="0" borderId="42" xfId="0" applyFont="1" applyFill="1" applyBorder="1" applyAlignment="1">
      <alignment horizontal="left"/>
    </xf>
    <xf numFmtId="165" fontId="16" fillId="25" borderId="21" xfId="0" applyNumberFormat="1" applyFont="1" applyFill="1" applyBorder="1" applyAlignment="1">
      <alignment vertical="center"/>
    </xf>
    <xf numFmtId="165" fontId="16" fillId="25" borderId="23" xfId="0" applyNumberFormat="1" applyFont="1" applyFill="1" applyBorder="1" applyAlignment="1">
      <alignment vertical="center"/>
    </xf>
    <xf numFmtId="165" fontId="16" fillId="25" borderId="42" xfId="0" applyNumberFormat="1" applyFont="1" applyFill="1" applyBorder="1" applyAlignment="1">
      <alignment/>
    </xf>
    <xf numFmtId="165" fontId="16" fillId="0" borderId="23" xfId="0" applyNumberFormat="1" applyFont="1" applyFill="1" applyBorder="1" applyAlignment="1">
      <alignment vertical="center"/>
    </xf>
    <xf numFmtId="2" fontId="16" fillId="0" borderId="21" xfId="0" applyNumberFormat="1" applyFont="1" applyFill="1" applyBorder="1" applyAlignment="1">
      <alignment horizontal="center" vertical="center"/>
    </xf>
    <xf numFmtId="2" fontId="16" fillId="0" borderId="23" xfId="0" applyNumberFormat="1" applyFont="1" applyFill="1" applyBorder="1" applyAlignment="1">
      <alignment horizontal="center" vertical="center"/>
    </xf>
    <xf numFmtId="2" fontId="16" fillId="0" borderId="42" xfId="0" applyNumberFormat="1" applyFont="1" applyFill="1" applyBorder="1" applyAlignment="1">
      <alignment horizontal="center" vertical="center"/>
    </xf>
    <xf numFmtId="0" fontId="1" fillId="0" borderId="42" xfId="0" applyFont="1" applyFill="1" applyBorder="1" applyAlignment="1">
      <alignment/>
    </xf>
    <xf numFmtId="0" fontId="4" fillId="24" borderId="71" xfId="0" applyFont="1" applyFill="1" applyBorder="1" applyAlignment="1">
      <alignment horizontal="center" vertical="center" wrapText="1"/>
    </xf>
    <xf numFmtId="0" fontId="4" fillId="24" borderId="72" xfId="0" applyFont="1" applyFill="1" applyBorder="1" applyAlignment="1">
      <alignment horizontal="center" vertical="center" wrapText="1"/>
    </xf>
    <xf numFmtId="0" fontId="4" fillId="24" borderId="73" xfId="0" applyFont="1" applyFill="1" applyBorder="1" applyAlignment="1">
      <alignment horizontal="center" vertical="center" wrapText="1"/>
    </xf>
    <xf numFmtId="168" fontId="16" fillId="0" borderId="23" xfId="0" applyNumberFormat="1" applyFont="1" applyFill="1" applyBorder="1" applyAlignment="1">
      <alignment horizontal="center" vertical="center"/>
    </xf>
    <xf numFmtId="168" fontId="16" fillId="0" borderId="42" xfId="0" applyNumberFormat="1" applyFont="1" applyFill="1" applyBorder="1" applyAlignment="1">
      <alignment/>
    </xf>
    <xf numFmtId="0" fontId="16" fillId="0" borderId="49" xfId="0" applyFont="1" applyFill="1" applyBorder="1" applyAlignment="1">
      <alignment/>
    </xf>
    <xf numFmtId="0" fontId="1" fillId="0" borderId="44" xfId="0" applyFont="1" applyFill="1" applyBorder="1" applyAlignment="1">
      <alignment vertical="center"/>
    </xf>
    <xf numFmtId="166" fontId="1" fillId="0" borderId="27" xfId="0" applyNumberFormat="1" applyFont="1" applyFill="1" applyBorder="1" applyAlignment="1">
      <alignment horizontal="center" vertical="center" wrapText="1"/>
    </xf>
    <xf numFmtId="166" fontId="1" fillId="0" borderId="61" xfId="0" applyNumberFormat="1" applyFont="1" applyFill="1" applyBorder="1" applyAlignment="1">
      <alignment horizontal="center" vertical="center" wrapText="1"/>
    </xf>
    <xf numFmtId="165" fontId="16" fillId="0" borderId="22" xfId="0" applyNumberFormat="1" applyFont="1" applyFill="1" applyBorder="1" applyAlignment="1">
      <alignment vertical="center"/>
    </xf>
    <xf numFmtId="0" fontId="16" fillId="25" borderId="19" xfId="0" applyFont="1" applyFill="1" applyBorder="1" applyAlignment="1">
      <alignment horizontal="center" vertical="center" wrapText="1"/>
    </xf>
    <xf numFmtId="0" fontId="16" fillId="25" borderId="15" xfId="0" applyFont="1" applyFill="1" applyBorder="1" applyAlignment="1">
      <alignment horizontal="center" vertical="center" wrapText="1"/>
    </xf>
    <xf numFmtId="0" fontId="16" fillId="25" borderId="20" xfId="0" applyFont="1" applyFill="1" applyBorder="1" applyAlignment="1">
      <alignment horizontal="center" vertical="center" wrapText="1"/>
    </xf>
    <xf numFmtId="0" fontId="4" fillId="24" borderId="49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7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165" fontId="20" fillId="0" borderId="15" xfId="0" applyNumberFormat="1" applyFont="1" applyFill="1" applyBorder="1" applyAlignment="1">
      <alignment horizontal="center" vertical="center"/>
    </xf>
    <xf numFmtId="165" fontId="20" fillId="0" borderId="20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165" fontId="16" fillId="0" borderId="27" xfId="0" applyNumberFormat="1" applyFont="1" applyFill="1" applyBorder="1" applyAlignment="1">
      <alignment/>
    </xf>
    <xf numFmtId="0" fontId="16" fillId="0" borderId="38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168" fontId="16" fillId="0" borderId="19" xfId="0" applyNumberFormat="1" applyFont="1" applyFill="1" applyBorder="1" applyAlignment="1">
      <alignment horizontal="center" vertical="center"/>
    </xf>
    <xf numFmtId="168" fontId="16" fillId="0" borderId="20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168" fontId="16" fillId="0" borderId="15" xfId="0" applyNumberFormat="1" applyFont="1" applyFill="1" applyBorder="1" applyAlignment="1">
      <alignment horizontal="center" vertical="center"/>
    </xf>
    <xf numFmtId="166" fontId="1" fillId="25" borderId="23" xfId="0" applyNumberFormat="1" applyFont="1" applyFill="1" applyBorder="1" applyAlignment="1">
      <alignment horizontal="center" vertical="center" wrapText="1"/>
    </xf>
    <xf numFmtId="166" fontId="1" fillId="25" borderId="42" xfId="0" applyNumberFormat="1" applyFont="1" applyFill="1" applyBorder="1" applyAlignment="1">
      <alignment horizontal="center" vertical="center" wrapText="1"/>
    </xf>
    <xf numFmtId="166" fontId="16" fillId="0" borderId="24" xfId="0" applyNumberFormat="1" applyFont="1" applyFill="1" applyBorder="1" applyAlignment="1">
      <alignment horizontal="center" vertical="center" wrapText="1"/>
    </xf>
    <xf numFmtId="166" fontId="16" fillId="0" borderId="29" xfId="0" applyNumberFormat="1" applyFont="1" applyFill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 wrapText="1"/>
    </xf>
    <xf numFmtId="166" fontId="5" fillId="0" borderId="17" xfId="0" applyNumberFormat="1" applyFont="1" applyFill="1" applyBorder="1" applyAlignment="1">
      <alignment horizontal="center" vertical="center" wrapText="1"/>
    </xf>
    <xf numFmtId="166" fontId="5" fillId="0" borderId="57" xfId="0" applyNumberFormat="1" applyFont="1" applyFill="1" applyBorder="1" applyAlignment="1">
      <alignment horizontal="center" vertical="center" wrapText="1"/>
    </xf>
    <xf numFmtId="166" fontId="16" fillId="25" borderId="39" xfId="0" applyNumberFormat="1" applyFont="1" applyFill="1" applyBorder="1" applyAlignment="1">
      <alignment horizontal="center" vertical="center" wrapText="1"/>
    </xf>
    <xf numFmtId="166" fontId="16" fillId="25" borderId="32" xfId="0" applyNumberFormat="1" applyFont="1" applyFill="1" applyBorder="1" applyAlignment="1">
      <alignment horizontal="center" vertical="center" wrapText="1"/>
    </xf>
    <xf numFmtId="166" fontId="16" fillId="25" borderId="41" xfId="0" applyNumberFormat="1" applyFont="1" applyFill="1" applyBorder="1" applyAlignment="1">
      <alignment horizontal="center" vertical="center" wrapText="1"/>
    </xf>
    <xf numFmtId="166" fontId="16" fillId="25" borderId="19" xfId="0" applyNumberFormat="1" applyFont="1" applyFill="1" applyBorder="1" applyAlignment="1">
      <alignment horizontal="center" vertical="center" wrapText="1"/>
    </xf>
    <xf numFmtId="166" fontId="16" fillId="25" borderId="15" xfId="0" applyNumberFormat="1" applyFont="1" applyFill="1" applyBorder="1" applyAlignment="1">
      <alignment horizontal="center" vertical="center" wrapText="1"/>
    </xf>
    <xf numFmtId="166" fontId="16" fillId="25" borderId="20" xfId="0" applyNumberFormat="1" applyFont="1" applyFill="1" applyBorder="1" applyAlignment="1">
      <alignment horizontal="center" vertical="center" wrapText="1"/>
    </xf>
    <xf numFmtId="166" fontId="16" fillId="0" borderId="34" xfId="0" applyNumberFormat="1" applyFont="1" applyFill="1" applyBorder="1" applyAlignment="1">
      <alignment horizontal="center" vertical="center" wrapText="1"/>
    </xf>
    <xf numFmtId="166" fontId="16" fillId="0" borderId="70" xfId="0" applyNumberFormat="1" applyFont="1" applyFill="1" applyBorder="1" applyAlignment="1">
      <alignment horizontal="center" vertical="center" wrapText="1"/>
    </xf>
    <xf numFmtId="165" fontId="16" fillId="0" borderId="24" xfId="0" applyNumberFormat="1" applyFont="1" applyFill="1" applyBorder="1" applyAlignment="1">
      <alignment vertical="center"/>
    </xf>
    <xf numFmtId="0" fontId="17" fillId="25" borderId="21" xfId="0" applyFont="1" applyFill="1" applyBorder="1" applyAlignment="1">
      <alignment horizontal="left"/>
    </xf>
    <xf numFmtId="0" fontId="17" fillId="25" borderId="23" xfId="0" applyFont="1" applyFill="1" applyBorder="1" applyAlignment="1">
      <alignment horizontal="left"/>
    </xf>
    <xf numFmtId="0" fontId="17" fillId="25" borderId="42" xfId="0" applyFont="1" applyFill="1" applyBorder="1" applyAlignment="1">
      <alignment horizontal="left"/>
    </xf>
    <xf numFmtId="0" fontId="16" fillId="0" borderId="59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25" borderId="38" xfId="0" applyFont="1" applyFill="1" applyBorder="1" applyAlignment="1">
      <alignment horizontal="center" vertical="center" wrapText="1"/>
    </xf>
    <xf numFmtId="0" fontId="16" fillId="25" borderId="31" xfId="0" applyFont="1" applyFill="1" applyBorder="1" applyAlignment="1">
      <alignment horizontal="center" vertical="center" wrapText="1"/>
    </xf>
    <xf numFmtId="0" fontId="16" fillId="25" borderId="40" xfId="0" applyFont="1" applyFill="1" applyBorder="1" applyAlignment="1">
      <alignment horizontal="center" vertical="center" wrapText="1"/>
    </xf>
    <xf numFmtId="0" fontId="16" fillId="25" borderId="19" xfId="0" applyFont="1" applyFill="1" applyBorder="1" applyAlignment="1">
      <alignment horizontal="left" vertical="center" wrapText="1"/>
    </xf>
    <xf numFmtId="0" fontId="16" fillId="25" borderId="15" xfId="0" applyFont="1" applyFill="1" applyBorder="1" applyAlignment="1">
      <alignment horizontal="left" vertical="center" wrapText="1"/>
    </xf>
    <xf numFmtId="0" fontId="16" fillId="25" borderId="20" xfId="0" applyFont="1" applyFill="1" applyBorder="1" applyAlignment="1">
      <alignment horizontal="left" vertical="center" wrapText="1"/>
    </xf>
    <xf numFmtId="166" fontId="1" fillId="0" borderId="15" xfId="0" applyNumberFormat="1" applyFont="1" applyFill="1" applyBorder="1" applyAlignment="1">
      <alignment horizontal="center" vertical="center" wrapText="1"/>
    </xf>
    <xf numFmtId="166" fontId="1" fillId="0" borderId="20" xfId="0" applyNumberFormat="1" applyFont="1" applyFill="1" applyBorder="1" applyAlignment="1">
      <alignment horizontal="center" vertical="center" wrapText="1"/>
    </xf>
    <xf numFmtId="166" fontId="1" fillId="0" borderId="19" xfId="0" applyNumberFormat="1" applyFont="1" applyFill="1" applyBorder="1" applyAlignment="1">
      <alignment horizontal="center" vertical="center" wrapText="1"/>
    </xf>
    <xf numFmtId="166" fontId="1" fillId="0" borderId="20" xfId="0" applyNumberFormat="1" applyFont="1" applyFill="1" applyBorder="1" applyAlignment="1">
      <alignment horizontal="center" vertical="center" wrapText="1"/>
    </xf>
    <xf numFmtId="166" fontId="1" fillId="0" borderId="39" xfId="0" applyNumberFormat="1" applyFont="1" applyFill="1" applyBorder="1" applyAlignment="1">
      <alignment horizontal="center" vertical="center" wrapText="1"/>
    </xf>
    <xf numFmtId="166" fontId="1" fillId="0" borderId="32" xfId="0" applyNumberFormat="1" applyFont="1" applyFill="1" applyBorder="1" applyAlignment="1">
      <alignment horizontal="center" vertical="center" wrapText="1"/>
    </xf>
    <xf numFmtId="168" fontId="16" fillId="0" borderId="22" xfId="0" applyNumberFormat="1" applyFont="1" applyFill="1" applyBorder="1" applyAlignment="1">
      <alignment horizontal="center" vertical="center" wrapText="1"/>
    </xf>
    <xf numFmtId="165" fontId="20" fillId="0" borderId="19" xfId="0" applyNumberFormat="1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left" vertical="center" wrapText="1"/>
    </xf>
    <xf numFmtId="165" fontId="20" fillId="0" borderId="15" xfId="0" applyNumberFormat="1" applyFont="1" applyFill="1" applyBorder="1" applyAlignment="1">
      <alignment horizontal="center" vertical="center" wrapText="1"/>
    </xf>
    <xf numFmtId="166" fontId="1" fillId="0" borderId="41" xfId="0" applyNumberFormat="1" applyFont="1" applyFill="1" applyBorder="1" applyAlignment="1">
      <alignment horizontal="center" vertical="center" wrapText="1"/>
    </xf>
    <xf numFmtId="166" fontId="1" fillId="0" borderId="70" xfId="0" applyNumberFormat="1" applyFont="1" applyFill="1" applyBorder="1" applyAlignment="1">
      <alignment horizontal="center" vertical="center" wrapText="1"/>
    </xf>
    <xf numFmtId="166" fontId="1" fillId="0" borderId="54" xfId="0" applyNumberFormat="1" applyFont="1" applyFill="1" applyBorder="1" applyAlignment="1">
      <alignment horizontal="center" vertical="center" wrapText="1"/>
    </xf>
    <xf numFmtId="165" fontId="16" fillId="0" borderId="17" xfId="0" applyNumberFormat="1" applyFont="1" applyFill="1" applyBorder="1" applyAlignment="1">
      <alignment horizontal="center" vertical="center"/>
    </xf>
    <xf numFmtId="166" fontId="1" fillId="0" borderId="24" xfId="0" applyNumberFormat="1" applyFont="1" applyFill="1" applyBorder="1" applyAlignment="1">
      <alignment horizontal="center" vertical="center" wrapText="1"/>
    </xf>
    <xf numFmtId="166" fontId="1" fillId="0" borderId="22" xfId="0" applyNumberFormat="1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vertical="center"/>
    </xf>
    <xf numFmtId="0" fontId="19" fillId="0" borderId="42" xfId="0" applyFont="1" applyFill="1" applyBorder="1" applyAlignment="1">
      <alignment vertical="center"/>
    </xf>
    <xf numFmtId="166" fontId="1" fillId="25" borderId="52" xfId="0" applyNumberFormat="1" applyFont="1" applyFill="1" applyBorder="1" applyAlignment="1">
      <alignment horizontal="center" vertical="center" wrapText="1"/>
    </xf>
    <xf numFmtId="166" fontId="1" fillId="25" borderId="55" xfId="0" applyNumberFormat="1" applyFont="1" applyFill="1" applyBorder="1" applyAlignment="1">
      <alignment horizontal="center" vertical="center" wrapText="1"/>
    </xf>
    <xf numFmtId="165" fontId="16" fillId="25" borderId="21" xfId="0" applyNumberFormat="1" applyFont="1" applyFill="1" applyBorder="1" applyAlignment="1">
      <alignment horizontal="center" vertical="center" wrapText="1"/>
    </xf>
    <xf numFmtId="165" fontId="16" fillId="25" borderId="23" xfId="0" applyNumberFormat="1" applyFont="1" applyFill="1" applyBorder="1" applyAlignment="1">
      <alignment horizontal="center" vertical="center" wrapText="1"/>
    </xf>
    <xf numFmtId="165" fontId="16" fillId="25" borderId="60" xfId="0" applyNumberFormat="1" applyFont="1" applyFill="1" applyBorder="1" applyAlignment="1">
      <alignment horizontal="center" vertical="center" wrapText="1"/>
    </xf>
    <xf numFmtId="165" fontId="16" fillId="25" borderId="27" xfId="0" applyNumberFormat="1" applyFont="1" applyFill="1" applyBorder="1" applyAlignment="1">
      <alignment horizontal="center" vertical="center" wrapText="1"/>
    </xf>
    <xf numFmtId="165" fontId="16" fillId="25" borderId="61" xfId="0" applyNumberFormat="1" applyFont="1" applyFill="1" applyBorder="1" applyAlignment="1">
      <alignment/>
    </xf>
    <xf numFmtId="0" fontId="16" fillId="25" borderId="21" xfId="0" applyFont="1" applyFill="1" applyBorder="1" applyAlignment="1">
      <alignment horizontal="center" vertical="center" wrapText="1"/>
    </xf>
    <xf numFmtId="0" fontId="16" fillId="25" borderId="23" xfId="0" applyFont="1" applyFill="1" applyBorder="1" applyAlignment="1">
      <alignment horizontal="center" vertical="center" wrapText="1"/>
    </xf>
    <xf numFmtId="0" fontId="16" fillId="25" borderId="42" xfId="0" applyFont="1" applyFill="1" applyBorder="1" applyAlignment="1">
      <alignment/>
    </xf>
    <xf numFmtId="0" fontId="16" fillId="25" borderId="21" xfId="0" applyFont="1" applyFill="1" applyBorder="1" applyAlignment="1">
      <alignment horizontal="left" vertical="center" wrapText="1"/>
    </xf>
    <xf numFmtId="0" fontId="16" fillId="25" borderId="23" xfId="0" applyFont="1" applyFill="1" applyBorder="1" applyAlignment="1">
      <alignment horizontal="left" vertical="center" wrapText="1"/>
    </xf>
    <xf numFmtId="0" fontId="1" fillId="25" borderId="59" xfId="0" applyFont="1" applyFill="1" applyBorder="1" applyAlignment="1">
      <alignment horizontal="center" vertical="center" wrapText="1"/>
    </xf>
    <xf numFmtId="0" fontId="1" fillId="25" borderId="51" xfId="0" applyFont="1" applyFill="1" applyBorder="1" applyAlignment="1">
      <alignment horizontal="center" vertical="center" wrapText="1"/>
    </xf>
    <xf numFmtId="0" fontId="1" fillId="25" borderId="44" xfId="0" applyFont="1" applyFill="1" applyBorder="1" applyAlignment="1">
      <alignment/>
    </xf>
    <xf numFmtId="0" fontId="5" fillId="0" borderId="2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/>
    </xf>
    <xf numFmtId="0" fontId="16" fillId="0" borderId="35" xfId="0" applyFont="1" applyFill="1" applyBorder="1" applyAlignment="1">
      <alignment/>
    </xf>
    <xf numFmtId="14" fontId="1" fillId="0" borderId="15" xfId="0" applyNumberFormat="1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9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165" fontId="1" fillId="0" borderId="56" xfId="0" applyNumberFormat="1" applyFont="1" applyFill="1" applyBorder="1" applyAlignment="1">
      <alignment horizontal="center" vertical="center" wrapText="1"/>
    </xf>
    <xf numFmtId="165" fontId="1" fillId="0" borderId="52" xfId="0" applyNumberFormat="1" applyFont="1" applyFill="1" applyBorder="1" applyAlignment="1">
      <alignment horizontal="center" vertical="center" wrapText="1"/>
    </xf>
    <xf numFmtId="165" fontId="1" fillId="0" borderId="55" xfId="0" applyNumberFormat="1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textRotation="90" wrapText="1"/>
    </xf>
    <xf numFmtId="0" fontId="1" fillId="0" borderId="54" xfId="0" applyFont="1" applyBorder="1" applyAlignment="1">
      <alignment horizontal="center" vertical="center" textRotation="90" wrapText="1"/>
    </xf>
    <xf numFmtId="165" fontId="1" fillId="0" borderId="21" xfId="0" applyNumberFormat="1" applyFont="1" applyFill="1" applyBorder="1" applyAlignment="1">
      <alignment horizontal="center" vertical="center" wrapText="1"/>
    </xf>
    <xf numFmtId="165" fontId="1" fillId="0" borderId="23" xfId="0" applyNumberFormat="1" applyFont="1" applyFill="1" applyBorder="1" applyAlignment="1">
      <alignment horizontal="center" vertical="center" wrapText="1"/>
    </xf>
    <xf numFmtId="165" fontId="1" fillId="0" borderId="42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42" xfId="0" applyFont="1" applyFill="1" applyBorder="1" applyAlignment="1">
      <alignment/>
    </xf>
    <xf numFmtId="9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4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9" fontId="1" fillId="0" borderId="24" xfId="0" applyNumberFormat="1" applyFont="1" applyBorder="1" applyAlignment="1">
      <alignment/>
    </xf>
    <xf numFmtId="9" fontId="1" fillId="0" borderId="23" xfId="0" applyNumberFormat="1" applyFont="1" applyBorder="1" applyAlignment="1">
      <alignment/>
    </xf>
    <xf numFmtId="9" fontId="1" fillId="0" borderId="22" xfId="0" applyNumberFormat="1" applyFont="1" applyBorder="1" applyAlignment="1">
      <alignment/>
    </xf>
    <xf numFmtId="14" fontId="1" fillId="0" borderId="24" xfId="0" applyNumberFormat="1" applyFont="1" applyBorder="1" applyAlignment="1">
      <alignment vertical="center" wrapText="1"/>
    </xf>
    <xf numFmtId="14" fontId="1" fillId="0" borderId="23" xfId="0" applyNumberFormat="1" applyFont="1" applyBorder="1" applyAlignment="1">
      <alignment vertical="center" wrapText="1"/>
    </xf>
    <xf numFmtId="14" fontId="1" fillId="0" borderId="22" xfId="0" applyNumberFormat="1" applyFont="1" applyBorder="1" applyAlignment="1">
      <alignment vertical="center" wrapText="1"/>
    </xf>
    <xf numFmtId="165" fontId="1" fillId="0" borderId="39" xfId="0" applyNumberFormat="1" applyFont="1" applyFill="1" applyBorder="1" applyAlignment="1">
      <alignment horizontal="center" vertical="center" wrapText="1"/>
    </xf>
    <xf numFmtId="165" fontId="1" fillId="0" borderId="41" xfId="0" applyNumberFormat="1" applyFont="1" applyFill="1" applyBorder="1" applyAlignment="1">
      <alignment/>
    </xf>
    <xf numFmtId="165" fontId="1" fillId="0" borderId="19" xfId="0" applyNumberFormat="1" applyFont="1" applyFill="1" applyBorder="1" applyAlignment="1">
      <alignment horizontal="center" vertical="center" wrapText="1"/>
    </xf>
    <xf numFmtId="165" fontId="1" fillId="0" borderId="20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center" wrapText="1"/>
    </xf>
    <xf numFmtId="0" fontId="4" fillId="24" borderId="63" xfId="0" applyFont="1" applyFill="1" applyBorder="1" applyAlignment="1">
      <alignment horizontal="left"/>
    </xf>
    <xf numFmtId="0" fontId="4" fillId="24" borderId="64" xfId="0" applyFont="1" applyFill="1" applyBorder="1" applyAlignment="1">
      <alignment horizontal="left"/>
    </xf>
    <xf numFmtId="0" fontId="4" fillId="24" borderId="62" xfId="0" applyFont="1" applyFill="1" applyBorder="1" applyAlignment="1">
      <alignment horizontal="left"/>
    </xf>
    <xf numFmtId="165" fontId="1" fillId="0" borderId="21" xfId="0" applyNumberFormat="1" applyFont="1" applyFill="1" applyBorder="1" applyAlignment="1">
      <alignment vertical="center"/>
    </xf>
    <xf numFmtId="165" fontId="1" fillId="0" borderId="23" xfId="0" applyNumberFormat="1" applyFont="1" applyFill="1" applyBorder="1" applyAlignment="1">
      <alignment vertical="center"/>
    </xf>
    <xf numFmtId="165" fontId="1" fillId="0" borderId="42" xfId="0" applyNumberFormat="1" applyFont="1" applyFill="1" applyBorder="1" applyAlignment="1">
      <alignment vertical="center"/>
    </xf>
    <xf numFmtId="0" fontId="1" fillId="0" borderId="3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center"/>
    </xf>
    <xf numFmtId="165" fontId="1" fillId="0" borderId="42" xfId="0" applyNumberFormat="1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165" fontId="1" fillId="0" borderId="55" xfId="0" applyNumberFormat="1" applyFont="1" applyFill="1" applyBorder="1" applyAlignment="1">
      <alignment/>
    </xf>
    <xf numFmtId="165" fontId="1" fillId="0" borderId="42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1" fillId="0" borderId="51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65" fontId="1" fillId="0" borderId="52" xfId="0" applyNumberFormat="1" applyFont="1" applyFill="1" applyBorder="1" applyAlignment="1">
      <alignment/>
    </xf>
    <xf numFmtId="165" fontId="1" fillId="0" borderId="23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165" fontId="1" fillId="0" borderId="21" xfId="0" applyNumberFormat="1" applyFont="1" applyFill="1" applyBorder="1" applyAlignment="1">
      <alignment horizontal="center" vertical="center"/>
    </xf>
    <xf numFmtId="165" fontId="1" fillId="0" borderId="23" xfId="0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left" vertical="center" wrapText="1"/>
    </xf>
    <xf numFmtId="165" fontId="1" fillId="0" borderId="21" xfId="0" applyNumberFormat="1" applyFont="1" applyFill="1" applyBorder="1" applyAlignment="1">
      <alignment horizontal="center"/>
    </xf>
    <xf numFmtId="165" fontId="1" fillId="0" borderId="42" xfId="0" applyNumberFormat="1" applyFont="1" applyFill="1" applyBorder="1" applyAlignment="1">
      <alignment horizontal="center"/>
    </xf>
    <xf numFmtId="165" fontId="1" fillId="0" borderId="56" xfId="0" applyNumberFormat="1" applyFont="1" applyFill="1" applyBorder="1" applyAlignment="1">
      <alignment horizontal="center"/>
    </xf>
    <xf numFmtId="165" fontId="1" fillId="0" borderId="55" xfId="0" applyNumberFormat="1" applyFont="1" applyFill="1" applyBorder="1" applyAlignment="1">
      <alignment horizontal="center"/>
    </xf>
    <xf numFmtId="165" fontId="1" fillId="0" borderId="55" xfId="0" applyNumberFormat="1" applyFont="1" applyFill="1" applyBorder="1" applyAlignment="1">
      <alignment horizontal="center" vertical="center"/>
    </xf>
    <xf numFmtId="165" fontId="1" fillId="0" borderId="32" xfId="0" applyNumberFormat="1" applyFont="1" applyFill="1" applyBorder="1" applyAlignment="1">
      <alignment horizontal="center" vertical="center" wrapText="1"/>
    </xf>
    <xf numFmtId="165" fontId="1" fillId="0" borderId="32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/>
    </xf>
    <xf numFmtId="165" fontId="1" fillId="0" borderId="15" xfId="0" applyNumberFormat="1" applyFont="1" applyFill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center" vertical="center" wrapText="1"/>
    </xf>
    <xf numFmtId="165" fontId="1" fillId="0" borderId="56" xfId="0" applyNumberFormat="1" applyFont="1" applyFill="1" applyBorder="1" applyAlignment="1">
      <alignment horizontal="center" vertical="center"/>
    </xf>
    <xf numFmtId="165" fontId="1" fillId="0" borderId="52" xfId="0" applyNumberFormat="1" applyFont="1" applyFill="1" applyBorder="1" applyAlignment="1">
      <alignment horizontal="center" vertical="center"/>
    </xf>
    <xf numFmtId="0" fontId="1" fillId="0" borderId="40" xfId="0" applyFont="1" applyFill="1" applyBorder="1" applyAlignment="1">
      <alignment/>
    </xf>
    <xf numFmtId="165" fontId="1" fillId="0" borderId="15" xfId="0" applyNumberFormat="1" applyFont="1" applyFill="1" applyBorder="1" applyAlignment="1">
      <alignment vertical="center"/>
    </xf>
    <xf numFmtId="0" fontId="1" fillId="0" borderId="53" xfId="0" applyFont="1" applyFill="1" applyBorder="1" applyAlignment="1">
      <alignment horizontal="center"/>
    </xf>
    <xf numFmtId="165" fontId="1" fillId="0" borderId="19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24" borderId="75" xfId="0" applyFont="1" applyFill="1" applyBorder="1" applyAlignment="1">
      <alignment horizontal="left" vertical="center" wrapText="1"/>
    </xf>
    <xf numFmtId="0" fontId="4" fillId="24" borderId="25" xfId="0" applyFont="1" applyFill="1" applyBorder="1" applyAlignment="1">
      <alignment horizontal="left" vertical="center" wrapText="1"/>
    </xf>
    <xf numFmtId="0" fontId="4" fillId="24" borderId="76" xfId="0" applyFont="1" applyFill="1" applyBorder="1" applyAlignment="1">
      <alignment horizontal="left" vertical="center" wrapText="1"/>
    </xf>
    <xf numFmtId="0" fontId="16" fillId="0" borderId="44" xfId="0" applyFont="1" applyFill="1" applyBorder="1" applyAlignment="1">
      <alignment vertical="center"/>
    </xf>
    <xf numFmtId="0" fontId="17" fillId="24" borderId="48" xfId="0" applyFont="1" applyFill="1" applyBorder="1" applyAlignment="1">
      <alignment horizontal="center"/>
    </xf>
    <xf numFmtId="0" fontId="17" fillId="24" borderId="47" xfId="0" applyFont="1" applyFill="1" applyBorder="1" applyAlignment="1">
      <alignment horizontal="center"/>
    </xf>
    <xf numFmtId="0" fontId="17" fillId="24" borderId="58" xfId="0" applyFont="1" applyFill="1" applyBorder="1" applyAlignment="1">
      <alignment horizontal="center"/>
    </xf>
    <xf numFmtId="0" fontId="16" fillId="0" borderId="77" xfId="0" applyFont="1" applyFill="1" applyBorder="1" applyAlignment="1">
      <alignment horizontal="center" vertical="center" wrapText="1"/>
    </xf>
    <xf numFmtId="0" fontId="16" fillId="0" borderId="78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/>
    </xf>
    <xf numFmtId="0" fontId="4" fillId="24" borderId="66" xfId="0" applyFont="1" applyFill="1" applyBorder="1" applyAlignment="1">
      <alignment horizontal="center"/>
    </xf>
    <xf numFmtId="0" fontId="4" fillId="24" borderId="67" xfId="0" applyFont="1" applyFill="1" applyBorder="1" applyAlignment="1">
      <alignment horizontal="center"/>
    </xf>
    <xf numFmtId="0" fontId="16" fillId="0" borderId="7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wrapText="1"/>
    </xf>
    <xf numFmtId="0" fontId="29" fillId="0" borderId="15" xfId="0" applyFont="1" applyFill="1" applyBorder="1" applyAlignment="1">
      <alignment horizontal="left" wrapText="1"/>
    </xf>
    <xf numFmtId="0" fontId="29" fillId="0" borderId="15" xfId="0" applyNumberFormat="1" applyFont="1" applyFill="1" applyBorder="1" applyAlignment="1">
      <alignment horizontal="center" wrapText="1"/>
    </xf>
    <xf numFmtId="174" fontId="29" fillId="0" borderId="15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vertical="center" wrapText="1"/>
    </xf>
    <xf numFmtId="0" fontId="4" fillId="0" borderId="15" xfId="0" applyNumberFormat="1" applyFont="1" applyFill="1" applyBorder="1" applyAlignment="1">
      <alignment/>
    </xf>
    <xf numFmtId="174" fontId="4" fillId="0" borderId="15" xfId="0" applyNumberFormat="1" applyFont="1" applyFill="1" applyBorder="1" applyAlignment="1">
      <alignment horizontal="center" vertical="center" textRotation="90" wrapText="1"/>
    </xf>
    <xf numFmtId="174" fontId="4" fillId="0" borderId="15" xfId="0" applyNumberFormat="1" applyFont="1" applyFill="1" applyBorder="1" applyAlignment="1">
      <alignment/>
    </xf>
    <xf numFmtId="0" fontId="30" fillId="0" borderId="15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31" fillId="0" borderId="15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4"/>
  <sheetViews>
    <sheetView zoomScalePageLayoutView="0" workbookViewId="0" topLeftCell="A1">
      <pane ySplit="8" topLeftCell="BM65" activePane="bottomLeft" state="frozen"/>
      <selection pane="topLeft" activeCell="A1" sqref="A1"/>
      <selection pane="bottomLeft" activeCell="B99" sqref="B99:B100"/>
    </sheetView>
  </sheetViews>
  <sheetFormatPr defaultColWidth="9.00390625" defaultRowHeight="12.75"/>
  <cols>
    <col min="1" max="1" width="4.00390625" style="0" customWidth="1"/>
    <col min="2" max="2" width="18.25390625" style="366" customWidth="1"/>
    <col min="3" max="3" width="5.75390625" style="0" customWidth="1"/>
    <col min="4" max="4" width="7.875" style="0" customWidth="1"/>
    <col min="5" max="5" width="8.75390625" style="0" customWidth="1"/>
    <col min="6" max="6" width="4.00390625" style="0" customWidth="1"/>
    <col min="7" max="7" width="16.25390625" style="0" customWidth="1"/>
    <col min="8" max="8" width="4.875" style="0" customWidth="1"/>
    <col min="10" max="10" width="9.25390625" style="0" customWidth="1"/>
    <col min="11" max="11" width="11.75390625" style="359" customWidth="1"/>
    <col min="12" max="12" width="10.625" style="0" bestFit="1" customWidth="1"/>
    <col min="13" max="13" width="10.00390625" style="0" bestFit="1" customWidth="1"/>
    <col min="14" max="14" width="9.625" style="0" bestFit="1" customWidth="1"/>
    <col min="15" max="16" width="9.25390625" style="0" bestFit="1" customWidth="1"/>
    <col min="17" max="17" width="9.25390625" style="0" customWidth="1"/>
    <col min="18" max="18" width="9.125" style="311" customWidth="1"/>
    <col min="19" max="19" width="9.125" style="280" customWidth="1"/>
  </cols>
  <sheetData>
    <row r="1" spans="1:17" ht="38.25" customHeight="1">
      <c r="A1" s="1"/>
      <c r="B1" s="362"/>
      <c r="C1" s="1"/>
      <c r="D1" s="2"/>
      <c r="E1" s="2"/>
      <c r="F1" s="2"/>
      <c r="G1" s="3">
        <f>SUM(AC3)</f>
        <v>0</v>
      </c>
      <c r="H1" s="2"/>
      <c r="I1" s="2"/>
      <c r="J1" s="2"/>
      <c r="K1" s="624" t="s">
        <v>498</v>
      </c>
      <c r="L1" s="624"/>
      <c r="M1" s="624"/>
      <c r="N1" s="624"/>
      <c r="O1" s="624"/>
      <c r="P1" s="624"/>
      <c r="Q1" s="624"/>
    </row>
    <row r="2" spans="1:17" ht="12.75">
      <c r="A2" s="1"/>
      <c r="B2" s="362"/>
      <c r="C2" s="1"/>
      <c r="D2" s="2"/>
      <c r="E2" s="2"/>
      <c r="F2" s="2"/>
      <c r="G2" s="3"/>
      <c r="H2" s="2"/>
      <c r="I2" s="2"/>
      <c r="J2" s="2"/>
      <c r="K2" s="624" t="s">
        <v>120</v>
      </c>
      <c r="L2" s="624"/>
      <c r="M2" s="624"/>
      <c r="N2" s="624"/>
      <c r="O2" s="624"/>
      <c r="P2" s="624"/>
      <c r="Q2" s="104"/>
    </row>
    <row r="3" spans="1:17" ht="47.25" customHeight="1" thickBot="1">
      <c r="A3" s="625" t="s">
        <v>497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</row>
    <row r="4" spans="1:17" ht="12.75" customHeight="1">
      <c r="A4" s="626" t="s">
        <v>0</v>
      </c>
      <c r="B4" s="628" t="s">
        <v>1</v>
      </c>
      <c r="C4" s="7" t="s">
        <v>2</v>
      </c>
      <c r="D4" s="612" t="s">
        <v>3</v>
      </c>
      <c r="E4" s="613"/>
      <c r="F4" s="631"/>
      <c r="G4" s="632" t="s">
        <v>4</v>
      </c>
      <c r="H4" s="632" t="s">
        <v>5</v>
      </c>
      <c r="I4" s="632" t="s">
        <v>6</v>
      </c>
      <c r="J4" s="637" t="s">
        <v>7</v>
      </c>
      <c r="K4" s="609" t="s">
        <v>8</v>
      </c>
      <c r="L4" s="612" t="s">
        <v>9</v>
      </c>
      <c r="M4" s="613"/>
      <c r="N4" s="613"/>
      <c r="O4" s="613"/>
      <c r="P4" s="613"/>
      <c r="Q4" s="614"/>
    </row>
    <row r="5" spans="1:17" ht="12.75" customHeight="1">
      <c r="A5" s="627"/>
      <c r="B5" s="629"/>
      <c r="C5" s="601" t="s">
        <v>16</v>
      </c>
      <c r="D5" s="604" t="s">
        <v>17</v>
      </c>
      <c r="E5" s="607" t="s">
        <v>18</v>
      </c>
      <c r="F5" s="608"/>
      <c r="G5" s="633"/>
      <c r="H5" s="635"/>
      <c r="I5" s="635"/>
      <c r="J5" s="635"/>
      <c r="K5" s="610"/>
      <c r="L5" s="605" t="s">
        <v>19</v>
      </c>
      <c r="M5" s="615" t="s">
        <v>20</v>
      </c>
      <c r="N5" s="616"/>
      <c r="O5" s="616"/>
      <c r="P5" s="616"/>
      <c r="Q5" s="617"/>
    </row>
    <row r="6" spans="1:17" ht="12.75" customHeight="1">
      <c r="A6" s="627"/>
      <c r="B6" s="629"/>
      <c r="C6" s="602"/>
      <c r="D6" s="605"/>
      <c r="E6" s="604" t="s">
        <v>21</v>
      </c>
      <c r="F6" s="604" t="s">
        <v>22</v>
      </c>
      <c r="G6" s="633"/>
      <c r="H6" s="635"/>
      <c r="I6" s="635"/>
      <c r="J6" s="635"/>
      <c r="K6" s="610"/>
      <c r="L6" s="605"/>
      <c r="M6" s="618" t="s">
        <v>23</v>
      </c>
      <c r="N6" s="601" t="s">
        <v>24</v>
      </c>
      <c r="O6" s="622" t="s">
        <v>25</v>
      </c>
      <c r="P6" s="620" t="s">
        <v>20</v>
      </c>
      <c r="Q6" s="621"/>
    </row>
    <row r="7" spans="1:17" ht="122.25">
      <c r="A7" s="627"/>
      <c r="B7" s="630"/>
      <c r="C7" s="603"/>
      <c r="D7" s="606"/>
      <c r="E7" s="606"/>
      <c r="F7" s="606"/>
      <c r="G7" s="634"/>
      <c r="H7" s="636"/>
      <c r="I7" s="636"/>
      <c r="J7" s="636"/>
      <c r="K7" s="611"/>
      <c r="L7" s="606"/>
      <c r="M7" s="619"/>
      <c r="N7" s="603"/>
      <c r="O7" s="623"/>
      <c r="P7" s="105" t="s">
        <v>122</v>
      </c>
      <c r="Q7" s="106" t="s">
        <v>123</v>
      </c>
    </row>
    <row r="8" spans="1:17" ht="12.75">
      <c r="A8" s="97">
        <v>1</v>
      </c>
      <c r="B8" s="363">
        <v>2</v>
      </c>
      <c r="C8" s="11">
        <v>3</v>
      </c>
      <c r="D8" s="12">
        <v>4</v>
      </c>
      <c r="E8" s="12">
        <v>5</v>
      </c>
      <c r="F8" s="12">
        <v>7</v>
      </c>
      <c r="G8" s="13">
        <v>6</v>
      </c>
      <c r="H8" s="12">
        <v>7</v>
      </c>
      <c r="I8" s="12">
        <v>8</v>
      </c>
      <c r="J8" s="12">
        <v>9</v>
      </c>
      <c r="K8" s="12">
        <v>10</v>
      </c>
      <c r="L8" s="12">
        <v>11</v>
      </c>
      <c r="M8" s="11">
        <v>12</v>
      </c>
      <c r="N8" s="11">
        <v>13</v>
      </c>
      <c r="O8" s="107">
        <v>14</v>
      </c>
      <c r="P8" s="108">
        <v>15</v>
      </c>
      <c r="Q8" s="109">
        <v>16</v>
      </c>
    </row>
    <row r="9" spans="1:17" ht="13.5" thickBot="1">
      <c r="A9" s="99" t="s">
        <v>124</v>
      </c>
      <c r="B9" s="364"/>
      <c r="C9" s="19"/>
      <c r="D9" s="19"/>
      <c r="E9" s="19"/>
      <c r="F9" s="19"/>
      <c r="G9" s="20"/>
      <c r="H9" s="19"/>
      <c r="I9" s="19"/>
      <c r="J9" s="19"/>
      <c r="K9" s="358"/>
      <c r="L9" s="19"/>
      <c r="M9" s="19"/>
      <c r="N9" s="19"/>
      <c r="O9" s="18"/>
      <c r="P9" s="110"/>
      <c r="Q9" s="111"/>
    </row>
    <row r="10" spans="1:17" ht="13.5" thickBot="1">
      <c r="A10" s="495" t="s">
        <v>55</v>
      </c>
      <c r="B10" s="496"/>
      <c r="C10" s="496"/>
      <c r="D10" s="496"/>
      <c r="E10" s="496"/>
      <c r="F10" s="496"/>
      <c r="G10" s="496"/>
      <c r="H10" s="496"/>
      <c r="I10" s="496"/>
      <c r="J10" s="496"/>
      <c r="K10" s="496"/>
      <c r="L10" s="496"/>
      <c r="M10" s="496"/>
      <c r="N10" s="496"/>
      <c r="O10" s="496"/>
      <c r="P10" s="496"/>
      <c r="Q10" s="497"/>
    </row>
    <row r="11" spans="1:19" s="222" customFormat="1" ht="24.75" customHeight="1">
      <c r="A11" s="583">
        <v>1</v>
      </c>
      <c r="B11" s="516" t="s">
        <v>433</v>
      </c>
      <c r="C11" s="453" t="s">
        <v>431</v>
      </c>
      <c r="D11" s="574">
        <v>9204.5</v>
      </c>
      <c r="E11" s="453">
        <v>7385.7</v>
      </c>
      <c r="F11" s="453"/>
      <c r="G11" s="202" t="s">
        <v>486</v>
      </c>
      <c r="H11" s="215"/>
      <c r="I11" s="215"/>
      <c r="J11" s="216"/>
      <c r="K11" s="242"/>
      <c r="L11" s="454">
        <f>K15</f>
        <v>2696.3999999999996</v>
      </c>
      <c r="M11" s="454">
        <f>ROUND(L11*0.75,3)</f>
        <v>2022.3</v>
      </c>
      <c r="N11" s="454">
        <f>L11-M11-O11</f>
        <v>539.2799999999997</v>
      </c>
      <c r="O11" s="517">
        <f>ROUND(L11*0.05,3)</f>
        <v>134.82</v>
      </c>
      <c r="P11" s="586"/>
      <c r="Q11" s="589"/>
      <c r="R11" s="312"/>
      <c r="S11" s="284"/>
    </row>
    <row r="12" spans="1:19" s="222" customFormat="1" ht="19.5" customHeight="1">
      <c r="A12" s="583"/>
      <c r="B12" s="516"/>
      <c r="C12" s="453"/>
      <c r="D12" s="574"/>
      <c r="E12" s="453"/>
      <c r="F12" s="453"/>
      <c r="G12" s="202" t="s">
        <v>432</v>
      </c>
      <c r="H12" s="198" t="s">
        <v>45</v>
      </c>
      <c r="I12" s="198">
        <v>1324</v>
      </c>
      <c r="J12" s="199">
        <v>1.8</v>
      </c>
      <c r="K12" s="238">
        <f>ROUND((I12*J12),3)</f>
        <v>2383.2</v>
      </c>
      <c r="L12" s="454"/>
      <c r="M12" s="454"/>
      <c r="N12" s="454"/>
      <c r="O12" s="517"/>
      <c r="P12" s="586"/>
      <c r="Q12" s="589"/>
      <c r="R12" s="312"/>
      <c r="S12" s="284"/>
    </row>
    <row r="13" spans="1:19" s="222" customFormat="1" ht="13.5" customHeight="1">
      <c r="A13" s="583"/>
      <c r="B13" s="516"/>
      <c r="C13" s="453"/>
      <c r="D13" s="574"/>
      <c r="E13" s="453"/>
      <c r="F13" s="453"/>
      <c r="G13" s="202" t="s">
        <v>46</v>
      </c>
      <c r="H13" s="198" t="s">
        <v>45</v>
      </c>
      <c r="I13" s="198">
        <v>216</v>
      </c>
      <c r="J13" s="199">
        <v>1.45</v>
      </c>
      <c r="K13" s="238">
        <f>ROUND((I13*J13),3)</f>
        <v>313.2</v>
      </c>
      <c r="L13" s="454"/>
      <c r="M13" s="454"/>
      <c r="N13" s="454"/>
      <c r="O13" s="517"/>
      <c r="P13" s="586"/>
      <c r="Q13" s="589"/>
      <c r="R13" s="312"/>
      <c r="S13" s="284"/>
    </row>
    <row r="14" spans="1:19" s="222" customFormat="1" ht="13.5" customHeight="1">
      <c r="A14" s="583"/>
      <c r="B14" s="516"/>
      <c r="C14" s="453"/>
      <c r="D14" s="574"/>
      <c r="E14" s="453"/>
      <c r="F14" s="453"/>
      <c r="G14" s="202" t="s">
        <v>257</v>
      </c>
      <c r="H14" s="198" t="s">
        <v>45</v>
      </c>
      <c r="I14" s="198"/>
      <c r="J14" s="199"/>
      <c r="K14" s="238">
        <f>ROUND((I14*J14),3)</f>
        <v>0</v>
      </c>
      <c r="L14" s="454"/>
      <c r="M14" s="454"/>
      <c r="N14" s="454"/>
      <c r="O14" s="517"/>
      <c r="P14" s="586"/>
      <c r="Q14" s="589"/>
      <c r="R14" s="312"/>
      <c r="S14" s="284"/>
    </row>
    <row r="15" spans="1:19" s="222" customFormat="1" ht="23.25" customHeight="1" thickBot="1">
      <c r="A15" s="584"/>
      <c r="B15" s="533"/>
      <c r="C15" s="534"/>
      <c r="D15" s="534"/>
      <c r="E15" s="534"/>
      <c r="F15" s="534"/>
      <c r="G15" s="276" t="s">
        <v>33</v>
      </c>
      <c r="H15" s="277"/>
      <c r="I15" s="277"/>
      <c r="J15" s="278"/>
      <c r="K15" s="269">
        <f>SUM(K11:K14)</f>
        <v>2696.3999999999996</v>
      </c>
      <c r="L15" s="524"/>
      <c r="M15" s="524"/>
      <c r="N15" s="524"/>
      <c r="O15" s="530"/>
      <c r="P15" s="587"/>
      <c r="Q15" s="590"/>
      <c r="R15" s="312"/>
      <c r="S15" s="284"/>
    </row>
    <row r="16" spans="1:19" s="222" customFormat="1" ht="26.25" customHeight="1">
      <c r="A16" s="582">
        <v>2</v>
      </c>
      <c r="B16" s="528" t="s">
        <v>434</v>
      </c>
      <c r="C16" s="522">
        <v>1981</v>
      </c>
      <c r="D16" s="573">
        <v>3096</v>
      </c>
      <c r="E16" s="522">
        <v>2562.9</v>
      </c>
      <c r="F16" s="522"/>
      <c r="G16" s="202" t="s">
        <v>486</v>
      </c>
      <c r="H16" s="247"/>
      <c r="I16" s="198"/>
      <c r="J16" s="199"/>
      <c r="K16" s="238"/>
      <c r="L16" s="523">
        <f>K20</f>
        <v>799</v>
      </c>
      <c r="M16" s="523">
        <f>ROUND(L16*0.75,3)</f>
        <v>599.25</v>
      </c>
      <c r="N16" s="523">
        <f>L16-M16-O16</f>
        <v>159.8</v>
      </c>
      <c r="O16" s="529">
        <f>ROUND(L16*0.05,3)</f>
        <v>39.95</v>
      </c>
      <c r="P16" s="586"/>
      <c r="Q16" s="589"/>
      <c r="R16" s="312"/>
      <c r="S16" s="284"/>
    </row>
    <row r="17" spans="1:19" s="222" customFormat="1" ht="19.5" customHeight="1">
      <c r="A17" s="583"/>
      <c r="B17" s="516"/>
      <c r="C17" s="453"/>
      <c r="D17" s="574"/>
      <c r="E17" s="453"/>
      <c r="F17" s="453"/>
      <c r="G17" s="202" t="s">
        <v>432</v>
      </c>
      <c r="H17" s="198" t="s">
        <v>45</v>
      </c>
      <c r="I17" s="198">
        <v>470</v>
      </c>
      <c r="J17" s="199">
        <v>1.7</v>
      </c>
      <c r="K17" s="238">
        <f>ROUND((I17*J17),3)</f>
        <v>799</v>
      </c>
      <c r="L17" s="454"/>
      <c r="M17" s="454"/>
      <c r="N17" s="454"/>
      <c r="O17" s="517"/>
      <c r="P17" s="586"/>
      <c r="Q17" s="589"/>
      <c r="R17" s="312"/>
      <c r="S17" s="284"/>
    </row>
    <row r="18" spans="1:19" s="222" customFormat="1" ht="13.5" customHeight="1" hidden="1">
      <c r="A18" s="583"/>
      <c r="B18" s="516"/>
      <c r="C18" s="453"/>
      <c r="D18" s="574"/>
      <c r="E18" s="453"/>
      <c r="F18" s="453"/>
      <c r="G18" s="202" t="s">
        <v>46</v>
      </c>
      <c r="H18" s="198" t="s">
        <v>45</v>
      </c>
      <c r="I18" s="198"/>
      <c r="J18" s="199"/>
      <c r="K18" s="238">
        <f>ROUND((I18*J18),3)</f>
        <v>0</v>
      </c>
      <c r="L18" s="454"/>
      <c r="M18" s="454"/>
      <c r="N18" s="454"/>
      <c r="O18" s="517"/>
      <c r="P18" s="586"/>
      <c r="Q18" s="589"/>
      <c r="R18" s="312"/>
      <c r="S18" s="284"/>
    </row>
    <row r="19" spans="1:19" s="222" customFormat="1" ht="9" customHeight="1" hidden="1">
      <c r="A19" s="583"/>
      <c r="B19" s="516"/>
      <c r="C19" s="453"/>
      <c r="D19" s="574"/>
      <c r="E19" s="453"/>
      <c r="F19" s="453"/>
      <c r="G19" s="202" t="s">
        <v>257</v>
      </c>
      <c r="H19" s="198" t="s">
        <v>45</v>
      </c>
      <c r="I19" s="198"/>
      <c r="J19" s="199"/>
      <c r="K19" s="238">
        <f>ROUND((I19*J19),3)</f>
        <v>0</v>
      </c>
      <c r="L19" s="454"/>
      <c r="M19" s="454"/>
      <c r="N19" s="454"/>
      <c r="O19" s="517"/>
      <c r="P19" s="586"/>
      <c r="Q19" s="589"/>
      <c r="R19" s="312"/>
      <c r="S19" s="284"/>
    </row>
    <row r="20" spans="1:19" s="222" customFormat="1" ht="24.75" customHeight="1" thickBot="1">
      <c r="A20" s="584"/>
      <c r="B20" s="533"/>
      <c r="C20" s="534"/>
      <c r="D20" s="534"/>
      <c r="E20" s="534"/>
      <c r="F20" s="534"/>
      <c r="G20" s="285" t="s">
        <v>33</v>
      </c>
      <c r="H20" s="261"/>
      <c r="I20" s="261"/>
      <c r="J20" s="262"/>
      <c r="K20" s="269">
        <f>SUM(K16:K19)</f>
        <v>799</v>
      </c>
      <c r="L20" s="524"/>
      <c r="M20" s="524"/>
      <c r="N20" s="524"/>
      <c r="O20" s="530"/>
      <c r="P20" s="587"/>
      <c r="Q20" s="590"/>
      <c r="R20" s="342"/>
      <c r="S20" s="284"/>
    </row>
    <row r="21" spans="1:19" s="222" customFormat="1" ht="20.25" customHeight="1">
      <c r="A21" s="582">
        <v>3</v>
      </c>
      <c r="B21" s="528" t="s">
        <v>435</v>
      </c>
      <c r="C21" s="522">
        <v>1986</v>
      </c>
      <c r="D21" s="573">
        <v>3278.1</v>
      </c>
      <c r="E21" s="522">
        <v>2814.4</v>
      </c>
      <c r="F21" s="596"/>
      <c r="G21" s="257" t="s">
        <v>182</v>
      </c>
      <c r="H21" s="198" t="s">
        <v>29</v>
      </c>
      <c r="I21" s="198">
        <v>280</v>
      </c>
      <c r="J21" s="199">
        <v>1.6</v>
      </c>
      <c r="K21" s="238">
        <f>ROUND((I21*J21),3)</f>
        <v>448</v>
      </c>
      <c r="L21" s="523">
        <f>K22</f>
        <v>448</v>
      </c>
      <c r="M21" s="523">
        <f>ROUND(L21*0.75,3)</f>
        <v>336</v>
      </c>
      <c r="N21" s="523">
        <f>L21-M21-O21</f>
        <v>89.6</v>
      </c>
      <c r="O21" s="529">
        <f>ROUND(L21*0.05,3)</f>
        <v>22.4</v>
      </c>
      <c r="P21" s="558"/>
      <c r="Q21" s="559"/>
      <c r="R21" s="342"/>
      <c r="S21" s="284"/>
    </row>
    <row r="22" spans="1:19" s="222" customFormat="1" ht="25.5" customHeight="1" thickBot="1">
      <c r="A22" s="584"/>
      <c r="B22" s="533"/>
      <c r="C22" s="534"/>
      <c r="D22" s="534"/>
      <c r="E22" s="534"/>
      <c r="F22" s="597"/>
      <c r="G22" s="210" t="s">
        <v>33</v>
      </c>
      <c r="H22" s="211"/>
      <c r="I22" s="211"/>
      <c r="J22" s="212"/>
      <c r="K22" s="286">
        <f>SUM(K21:K21)</f>
        <v>448</v>
      </c>
      <c r="L22" s="524"/>
      <c r="M22" s="524"/>
      <c r="N22" s="524"/>
      <c r="O22" s="530"/>
      <c r="P22" s="539"/>
      <c r="Q22" s="537"/>
      <c r="R22" s="342"/>
      <c r="S22" s="284"/>
    </row>
    <row r="23" spans="1:17" ht="55.5" customHeight="1" thickBot="1">
      <c r="A23" s="580" t="s">
        <v>437</v>
      </c>
      <c r="B23" s="581"/>
      <c r="C23" s="341"/>
      <c r="D23" s="344">
        <f>SUM(D11:D22)</f>
        <v>15578.6</v>
      </c>
      <c r="E23" s="344">
        <f>SUM(E11:E22)</f>
        <v>12763</v>
      </c>
      <c r="F23" s="84"/>
      <c r="G23" s="360" t="s">
        <v>110</v>
      </c>
      <c r="H23" s="230"/>
      <c r="I23" s="230"/>
      <c r="J23" s="231"/>
      <c r="K23" s="355">
        <f>K15+K20+K22</f>
        <v>3943.3999999999996</v>
      </c>
      <c r="L23" s="89">
        <f>SUM(L11:L22)</f>
        <v>3943.3999999999996</v>
      </c>
      <c r="M23" s="89">
        <f>SUM(M11:M22)</f>
        <v>2957.55</v>
      </c>
      <c r="N23" s="89">
        <f>SUM(N11:N22)</f>
        <v>788.6799999999997</v>
      </c>
      <c r="O23" s="89">
        <f>SUM(O11:O22)</f>
        <v>197.17</v>
      </c>
      <c r="P23" s="89"/>
      <c r="Q23" s="89"/>
    </row>
    <row r="24" spans="1:17" ht="13.5" thickBot="1">
      <c r="A24" s="495" t="s">
        <v>52</v>
      </c>
      <c r="B24" s="496"/>
      <c r="C24" s="496"/>
      <c r="D24" s="496"/>
      <c r="E24" s="496"/>
      <c r="F24" s="496"/>
      <c r="G24" s="496"/>
      <c r="H24" s="496"/>
      <c r="I24" s="496"/>
      <c r="J24" s="496"/>
      <c r="K24" s="496"/>
      <c r="L24" s="496"/>
      <c r="M24" s="496"/>
      <c r="N24" s="496"/>
      <c r="O24" s="496"/>
      <c r="P24" s="496"/>
      <c r="Q24" s="497"/>
    </row>
    <row r="25" spans="1:17" ht="18" customHeight="1">
      <c r="A25" s="568">
        <v>4</v>
      </c>
      <c r="B25" s="528" t="s">
        <v>445</v>
      </c>
      <c r="C25" s="522">
        <v>1978</v>
      </c>
      <c r="D25" s="573">
        <v>3628.6</v>
      </c>
      <c r="E25" s="522">
        <v>3174.1</v>
      </c>
      <c r="F25" s="596"/>
      <c r="G25" s="290" t="s">
        <v>37</v>
      </c>
      <c r="H25" s="194" t="s">
        <v>29</v>
      </c>
      <c r="I25" s="194">
        <v>1160</v>
      </c>
      <c r="J25" s="204">
        <v>1.6</v>
      </c>
      <c r="K25" s="236">
        <f>ROUND((I25*J25),3)</f>
        <v>1856</v>
      </c>
      <c r="L25" s="523">
        <f>K26</f>
        <v>1856</v>
      </c>
      <c r="M25" s="523">
        <f>ROUND(L25*0.75,3)</f>
        <v>1392</v>
      </c>
      <c r="N25" s="523">
        <f>L25-M25-O25</f>
        <v>371.2</v>
      </c>
      <c r="O25" s="529">
        <f>ROUND(L25*0.05,3)</f>
        <v>92.8</v>
      </c>
      <c r="P25" s="558"/>
      <c r="Q25" s="559"/>
    </row>
    <row r="26" spans="1:17" ht="24" customHeight="1" thickBot="1">
      <c r="A26" s="595"/>
      <c r="B26" s="533"/>
      <c r="C26" s="534"/>
      <c r="D26" s="534"/>
      <c r="E26" s="534"/>
      <c r="F26" s="597"/>
      <c r="G26" s="276" t="s">
        <v>33</v>
      </c>
      <c r="H26" s="277"/>
      <c r="I26" s="277"/>
      <c r="J26" s="278"/>
      <c r="K26" s="269">
        <f>SUM(K25:K25)</f>
        <v>1856</v>
      </c>
      <c r="L26" s="524"/>
      <c r="M26" s="524"/>
      <c r="N26" s="524"/>
      <c r="O26" s="530"/>
      <c r="P26" s="539"/>
      <c r="Q26" s="537"/>
    </row>
    <row r="27" spans="1:17" ht="15.75" customHeight="1">
      <c r="A27" s="576">
        <v>5</v>
      </c>
      <c r="B27" s="483" t="s">
        <v>446</v>
      </c>
      <c r="C27" s="502">
        <v>1972</v>
      </c>
      <c r="D27" s="502">
        <v>5056.8</v>
      </c>
      <c r="E27" s="502">
        <v>4469.6</v>
      </c>
      <c r="F27" s="578"/>
      <c r="G27" s="291" t="s">
        <v>48</v>
      </c>
      <c r="H27" s="243" t="s">
        <v>29</v>
      </c>
      <c r="I27" s="194">
        <v>1530</v>
      </c>
      <c r="J27" s="204">
        <v>1.8</v>
      </c>
      <c r="K27" s="236">
        <f>I27*J27</f>
        <v>2754</v>
      </c>
      <c r="L27" s="460">
        <f>K28</f>
        <v>2754</v>
      </c>
      <c r="M27" s="508">
        <f>ROUND(L27*0.75,3)</f>
        <v>2065.5</v>
      </c>
      <c r="N27" s="508">
        <f>L27-M27-O27</f>
        <v>550.8</v>
      </c>
      <c r="O27" s="489">
        <f>ROUND(L27*0.05,3)</f>
        <v>137.7</v>
      </c>
      <c r="P27" s="572"/>
      <c r="Q27" s="571"/>
    </row>
    <row r="28" spans="1:17" ht="24.75" customHeight="1" thickBot="1">
      <c r="A28" s="592"/>
      <c r="B28" s="593"/>
      <c r="C28" s="594"/>
      <c r="D28" s="594"/>
      <c r="E28" s="594"/>
      <c r="F28" s="599"/>
      <c r="G28" s="206" t="s">
        <v>33</v>
      </c>
      <c r="H28" s="208"/>
      <c r="I28" s="208"/>
      <c r="J28" s="207"/>
      <c r="K28" s="287">
        <f>SUM(K27:K27)</f>
        <v>2754</v>
      </c>
      <c r="L28" s="598"/>
      <c r="M28" s="598"/>
      <c r="N28" s="598"/>
      <c r="O28" s="600"/>
      <c r="P28" s="558"/>
      <c r="Q28" s="559"/>
    </row>
    <row r="29" spans="1:17" ht="15.75" customHeight="1">
      <c r="A29" s="576">
        <v>6</v>
      </c>
      <c r="B29" s="483" t="s">
        <v>447</v>
      </c>
      <c r="C29" s="502">
        <v>1991</v>
      </c>
      <c r="D29" s="502">
        <v>1319.2</v>
      </c>
      <c r="E29" s="502">
        <v>1319.2</v>
      </c>
      <c r="F29" s="578"/>
      <c r="G29" s="292" t="s">
        <v>182</v>
      </c>
      <c r="H29" s="243" t="s">
        <v>29</v>
      </c>
      <c r="I29" s="194">
        <v>208</v>
      </c>
      <c r="J29" s="204">
        <v>1.6</v>
      </c>
      <c r="K29" s="236">
        <f>I29*J29</f>
        <v>332.8</v>
      </c>
      <c r="L29" s="460">
        <f>K30</f>
        <v>332.8</v>
      </c>
      <c r="M29" s="508">
        <f>ROUND(L29*0.75,3)</f>
        <v>249.6</v>
      </c>
      <c r="N29" s="508">
        <f>L29-M29-O29</f>
        <v>66.56000000000002</v>
      </c>
      <c r="O29" s="489">
        <f>ROUND(L29*0.05,3)</f>
        <v>16.64</v>
      </c>
      <c r="P29" s="572"/>
      <c r="Q29" s="571"/>
    </row>
    <row r="30" spans="1:17" ht="35.25" customHeight="1" thickBot="1">
      <c r="A30" s="577"/>
      <c r="B30" s="484"/>
      <c r="C30" s="503"/>
      <c r="D30" s="503"/>
      <c r="E30" s="503"/>
      <c r="F30" s="579"/>
      <c r="G30" s="217" t="s">
        <v>33</v>
      </c>
      <c r="H30" s="218"/>
      <c r="I30" s="218"/>
      <c r="J30" s="219"/>
      <c r="K30" s="240">
        <f>SUM(K29:K29)</f>
        <v>332.8</v>
      </c>
      <c r="L30" s="531"/>
      <c r="M30" s="531"/>
      <c r="N30" s="531"/>
      <c r="O30" s="591"/>
      <c r="P30" s="539"/>
      <c r="Q30" s="537"/>
    </row>
    <row r="31" spans="1:17" ht="53.25" customHeight="1" thickBot="1">
      <c r="A31" s="580" t="s">
        <v>54</v>
      </c>
      <c r="B31" s="581"/>
      <c r="C31" s="345"/>
      <c r="D31" s="348">
        <f>SUM(D25:D30)</f>
        <v>10004.6</v>
      </c>
      <c r="E31" s="349">
        <f>SUM(E25:E30)</f>
        <v>8962.900000000001</v>
      </c>
      <c r="F31" s="84"/>
      <c r="G31" s="85" t="s">
        <v>489</v>
      </c>
      <c r="H31" s="86"/>
      <c r="I31" s="86"/>
      <c r="J31" s="87"/>
      <c r="K31" s="268">
        <f>K26+K28+K30</f>
        <v>4942.8</v>
      </c>
      <c r="L31" s="88">
        <f aca="true" t="shared" si="0" ref="L31:Q31">SUM(L25:L30)</f>
        <v>4942.8</v>
      </c>
      <c r="M31" s="88">
        <f t="shared" si="0"/>
        <v>3707.1</v>
      </c>
      <c r="N31" s="88">
        <f t="shared" si="0"/>
        <v>988.5600000000001</v>
      </c>
      <c r="O31" s="88">
        <f t="shared" si="0"/>
        <v>247.14</v>
      </c>
      <c r="P31" s="88">
        <f t="shared" si="0"/>
        <v>0</v>
      </c>
      <c r="Q31" s="88">
        <f t="shared" si="0"/>
        <v>0</v>
      </c>
    </row>
    <row r="32" spans="1:17" ht="13.5" thickBot="1">
      <c r="A32" s="495" t="s">
        <v>41</v>
      </c>
      <c r="B32" s="496"/>
      <c r="C32" s="496"/>
      <c r="D32" s="496"/>
      <c r="E32" s="496"/>
      <c r="F32" s="496"/>
      <c r="G32" s="496"/>
      <c r="H32" s="496"/>
      <c r="I32" s="496"/>
      <c r="J32" s="496"/>
      <c r="K32" s="496"/>
      <c r="L32" s="496"/>
      <c r="M32" s="496"/>
      <c r="N32" s="496"/>
      <c r="O32" s="496"/>
      <c r="P32" s="496"/>
      <c r="Q32" s="497"/>
    </row>
    <row r="33" spans="1:19" s="222" customFormat="1" ht="41.25" customHeight="1">
      <c r="A33" s="582">
        <v>7</v>
      </c>
      <c r="B33" s="528" t="s">
        <v>460</v>
      </c>
      <c r="C33" s="522" t="s">
        <v>461</v>
      </c>
      <c r="D33" s="573">
        <v>7132.4</v>
      </c>
      <c r="E33" s="522">
        <v>6108.7</v>
      </c>
      <c r="F33" s="522"/>
      <c r="G33" s="202" t="s">
        <v>43</v>
      </c>
      <c r="H33" s="247"/>
      <c r="I33" s="198"/>
      <c r="J33" s="199"/>
      <c r="K33" s="238"/>
      <c r="L33" s="523">
        <f>K35</f>
        <v>829.6</v>
      </c>
      <c r="M33" s="523">
        <f>ROUND(L33*0.75,2)</f>
        <v>622.2</v>
      </c>
      <c r="N33" s="523">
        <f>L33-M33-O33</f>
        <v>165.92</v>
      </c>
      <c r="O33" s="523">
        <f>ROUND(L33*0.05,3)</f>
        <v>41.48</v>
      </c>
      <c r="P33" s="585"/>
      <c r="Q33" s="588"/>
      <c r="R33" s="312"/>
      <c r="S33" s="284"/>
    </row>
    <row r="34" spans="1:19" s="222" customFormat="1" ht="19.5" customHeight="1">
      <c r="A34" s="583"/>
      <c r="B34" s="516"/>
      <c r="C34" s="453"/>
      <c r="D34" s="574"/>
      <c r="E34" s="453"/>
      <c r="F34" s="453"/>
      <c r="G34" s="294" t="s">
        <v>432</v>
      </c>
      <c r="H34" s="198" t="s">
        <v>45</v>
      </c>
      <c r="I34" s="198">
        <v>488</v>
      </c>
      <c r="J34" s="199">
        <v>1.7</v>
      </c>
      <c r="K34" s="238">
        <f>ROUND((I34*J34),3)</f>
        <v>829.6</v>
      </c>
      <c r="L34" s="454"/>
      <c r="M34" s="454"/>
      <c r="N34" s="454"/>
      <c r="O34" s="454"/>
      <c r="P34" s="586"/>
      <c r="Q34" s="589"/>
      <c r="R34" s="312"/>
      <c r="S34" s="284"/>
    </row>
    <row r="35" spans="1:19" s="222" customFormat="1" ht="20.25" customHeight="1" thickBot="1">
      <c r="A35" s="584"/>
      <c r="B35" s="533"/>
      <c r="C35" s="534"/>
      <c r="D35" s="575"/>
      <c r="E35" s="534"/>
      <c r="F35" s="534"/>
      <c r="G35" s="276" t="s">
        <v>33</v>
      </c>
      <c r="H35" s="277"/>
      <c r="I35" s="277"/>
      <c r="J35" s="278"/>
      <c r="K35" s="289">
        <f>SUM(K33:K34)</f>
        <v>829.6</v>
      </c>
      <c r="L35" s="524"/>
      <c r="M35" s="524"/>
      <c r="N35" s="524"/>
      <c r="O35" s="524"/>
      <c r="P35" s="587"/>
      <c r="Q35" s="590"/>
      <c r="R35" s="312"/>
      <c r="S35" s="284"/>
    </row>
    <row r="36" spans="1:17" ht="13.5" customHeight="1">
      <c r="A36" s="576">
        <v>8</v>
      </c>
      <c r="B36" s="483" t="s">
        <v>462</v>
      </c>
      <c r="C36" s="502">
        <v>1996</v>
      </c>
      <c r="D36" s="502">
        <v>1833</v>
      </c>
      <c r="E36" s="502">
        <v>1495.6</v>
      </c>
      <c r="F36" s="502"/>
      <c r="G36" s="293" t="s">
        <v>48</v>
      </c>
      <c r="H36" s="224" t="s">
        <v>29</v>
      </c>
      <c r="I36" s="225">
        <v>392</v>
      </c>
      <c r="J36" s="226">
        <v>2</v>
      </c>
      <c r="K36" s="244">
        <f>I36*J36</f>
        <v>784</v>
      </c>
      <c r="L36" s="535">
        <f>K37</f>
        <v>784</v>
      </c>
      <c r="M36" s="523">
        <f>ROUND(L36*0.75,3)</f>
        <v>588</v>
      </c>
      <c r="N36" s="523">
        <f>L36-M36-O36</f>
        <v>156.8</v>
      </c>
      <c r="O36" s="523">
        <f>ROUND(L36*0.05,3)</f>
        <v>39.2</v>
      </c>
      <c r="P36" s="572"/>
      <c r="Q36" s="571"/>
    </row>
    <row r="37" spans="1:17" ht="15.75" customHeight="1" thickBot="1">
      <c r="A37" s="577"/>
      <c r="B37" s="484"/>
      <c r="C37" s="503"/>
      <c r="D37" s="503"/>
      <c r="E37" s="503"/>
      <c r="F37" s="503"/>
      <c r="G37" s="217" t="s">
        <v>33</v>
      </c>
      <c r="H37" s="218"/>
      <c r="I37" s="218"/>
      <c r="J37" s="219"/>
      <c r="K37" s="289">
        <f>SUM(K36:K36)</f>
        <v>784</v>
      </c>
      <c r="L37" s="536"/>
      <c r="M37" s="524"/>
      <c r="N37" s="524"/>
      <c r="O37" s="524"/>
      <c r="P37" s="539"/>
      <c r="Q37" s="537"/>
    </row>
    <row r="38" spans="1:17" ht="13.5" thickBot="1">
      <c r="A38" s="343"/>
      <c r="B38" s="345"/>
      <c r="C38" s="345"/>
      <c r="D38" s="347">
        <f>SUM(D33:D37)</f>
        <v>8965.4</v>
      </c>
      <c r="E38" s="346">
        <f>SUM(E33:E37)</f>
        <v>7604.299999999999</v>
      </c>
      <c r="F38" s="84"/>
      <c r="G38" s="85" t="s">
        <v>111</v>
      </c>
      <c r="H38" s="86"/>
      <c r="I38" s="86"/>
      <c r="J38" s="87"/>
      <c r="K38" s="268">
        <f>K35+K37</f>
        <v>1613.6</v>
      </c>
      <c r="L38" s="88">
        <f aca="true" t="shared" si="1" ref="L38:Q38">SUM(L33:L37)</f>
        <v>1613.6</v>
      </c>
      <c r="M38" s="88">
        <f t="shared" si="1"/>
        <v>1210.2</v>
      </c>
      <c r="N38" s="88">
        <f t="shared" si="1"/>
        <v>322.72</v>
      </c>
      <c r="O38" s="88">
        <f t="shared" si="1"/>
        <v>80.68</v>
      </c>
      <c r="P38" s="88">
        <f t="shared" si="1"/>
        <v>0</v>
      </c>
      <c r="Q38" s="88">
        <f t="shared" si="1"/>
        <v>0</v>
      </c>
    </row>
    <row r="39" spans="1:17" ht="13.5" thickBot="1">
      <c r="A39" s="566" t="s">
        <v>59</v>
      </c>
      <c r="B39" s="567"/>
      <c r="C39" s="567"/>
      <c r="D39" s="567"/>
      <c r="E39" s="567"/>
      <c r="F39" s="567"/>
      <c r="G39" s="567"/>
      <c r="H39" s="567"/>
      <c r="I39" s="567"/>
      <c r="J39" s="567"/>
      <c r="K39" s="567"/>
      <c r="L39" s="567"/>
      <c r="M39" s="567"/>
      <c r="N39" s="567"/>
      <c r="O39" s="567"/>
      <c r="P39" s="567"/>
      <c r="Q39" s="561"/>
    </row>
    <row r="40" spans="1:17" ht="15.75" customHeight="1">
      <c r="A40" s="568">
        <v>9</v>
      </c>
      <c r="B40" s="528" t="s">
        <v>339</v>
      </c>
      <c r="C40" s="522">
        <v>1979</v>
      </c>
      <c r="D40" s="522">
        <v>1333.9</v>
      </c>
      <c r="E40" s="522">
        <v>782.2</v>
      </c>
      <c r="F40" s="522"/>
      <c r="G40" s="203" t="s">
        <v>48</v>
      </c>
      <c r="H40" s="243" t="s">
        <v>29</v>
      </c>
      <c r="I40" s="194">
        <v>1270</v>
      </c>
      <c r="J40" s="226">
        <v>1.6</v>
      </c>
      <c r="K40" s="238">
        <f>I40*J40</f>
        <v>2032</v>
      </c>
      <c r="L40" s="535">
        <f>K41</f>
        <v>2032</v>
      </c>
      <c r="M40" s="523">
        <f>ROUND(L40*0.75,3)</f>
        <v>1524</v>
      </c>
      <c r="N40" s="523">
        <f>L40-M40-O40</f>
        <v>406.4</v>
      </c>
      <c r="O40" s="529">
        <f>ROUND(L40*0.05,3)</f>
        <v>101.6</v>
      </c>
      <c r="P40" s="491"/>
      <c r="Q40" s="493"/>
    </row>
    <row r="41" spans="1:17" ht="21" customHeight="1" thickBot="1">
      <c r="A41" s="569"/>
      <c r="B41" s="564"/>
      <c r="C41" s="548"/>
      <c r="D41" s="548"/>
      <c r="E41" s="548"/>
      <c r="F41" s="548"/>
      <c r="G41" s="217" t="s">
        <v>33</v>
      </c>
      <c r="H41" s="218"/>
      <c r="I41" s="218"/>
      <c r="J41" s="219"/>
      <c r="K41" s="240">
        <f>SUM(K40:K40)</f>
        <v>2032</v>
      </c>
      <c r="L41" s="560"/>
      <c r="M41" s="560"/>
      <c r="N41" s="560"/>
      <c r="O41" s="565"/>
      <c r="P41" s="492"/>
      <c r="Q41" s="494"/>
    </row>
    <row r="42" spans="1:17" ht="13.5" thickBot="1">
      <c r="A42" s="343"/>
      <c r="B42" s="345"/>
      <c r="C42" s="345"/>
      <c r="D42" s="345">
        <f>SUM(D40)</f>
        <v>1333.9</v>
      </c>
      <c r="E42" s="346">
        <f>SUM(E40)</f>
        <v>782.2</v>
      </c>
      <c r="F42" s="84"/>
      <c r="G42" s="85" t="s">
        <v>100</v>
      </c>
      <c r="H42" s="86"/>
      <c r="I42" s="86"/>
      <c r="J42" s="87"/>
      <c r="K42" s="268">
        <f>+K41</f>
        <v>2032</v>
      </c>
      <c r="L42" s="89">
        <f aca="true" t="shared" si="2" ref="L42:Q42">SUM(L40:L41)</f>
        <v>2032</v>
      </c>
      <c r="M42" s="89">
        <f t="shared" si="2"/>
        <v>1524</v>
      </c>
      <c r="N42" s="89">
        <f t="shared" si="2"/>
        <v>406.4</v>
      </c>
      <c r="O42" s="89">
        <f t="shared" si="2"/>
        <v>101.6</v>
      </c>
      <c r="P42" s="89">
        <f t="shared" si="2"/>
        <v>0</v>
      </c>
      <c r="Q42" s="89">
        <f t="shared" si="2"/>
        <v>0</v>
      </c>
    </row>
    <row r="43" spans="1:17" ht="13.5" thickBot="1">
      <c r="A43" s="495" t="s">
        <v>63</v>
      </c>
      <c r="B43" s="496"/>
      <c r="C43" s="496"/>
      <c r="D43" s="496"/>
      <c r="E43" s="496"/>
      <c r="F43" s="496"/>
      <c r="G43" s="496"/>
      <c r="H43" s="496"/>
      <c r="I43" s="496"/>
      <c r="J43" s="496"/>
      <c r="K43" s="496"/>
      <c r="L43" s="496"/>
      <c r="M43" s="496"/>
      <c r="N43" s="496"/>
      <c r="O43" s="496"/>
      <c r="P43" s="496"/>
      <c r="Q43" s="497"/>
    </row>
    <row r="44" spans="1:17" ht="10.5" customHeight="1">
      <c r="A44" s="449">
        <v>10</v>
      </c>
      <c r="B44" s="516" t="s">
        <v>300</v>
      </c>
      <c r="C44" s="453">
        <v>1992</v>
      </c>
      <c r="D44" s="453">
        <v>6199.6</v>
      </c>
      <c r="E44" s="545">
        <v>4825.6</v>
      </c>
      <c r="F44" s="453"/>
      <c r="G44" s="202" t="s">
        <v>182</v>
      </c>
      <c r="H44" s="214" t="s">
        <v>29</v>
      </c>
      <c r="I44" s="198">
        <v>220</v>
      </c>
      <c r="J44" s="199">
        <v>1.6</v>
      </c>
      <c r="K44" s="238">
        <f>I44*J44</f>
        <v>352</v>
      </c>
      <c r="L44" s="535">
        <f>K45</f>
        <v>352</v>
      </c>
      <c r="M44" s="523">
        <f>ROUND(L44*0.75,3)</f>
        <v>264</v>
      </c>
      <c r="N44" s="523">
        <f>L44-M44-O44</f>
        <v>70.4</v>
      </c>
      <c r="O44" s="529">
        <f>ROUND(L44*0.05,3)</f>
        <v>17.6</v>
      </c>
      <c r="P44" s="558"/>
      <c r="Q44" s="559"/>
    </row>
    <row r="45" spans="1:17" ht="30" customHeight="1" thickBot="1">
      <c r="A45" s="570"/>
      <c r="B45" s="564"/>
      <c r="C45" s="556"/>
      <c r="D45" s="556"/>
      <c r="E45" s="557"/>
      <c r="F45" s="548"/>
      <c r="G45" s="350" t="s">
        <v>33</v>
      </c>
      <c r="H45" s="351"/>
      <c r="I45" s="351"/>
      <c r="J45" s="352"/>
      <c r="K45" s="353">
        <f>SUM(K44:K44)</f>
        <v>352</v>
      </c>
      <c r="L45" s="560"/>
      <c r="M45" s="560"/>
      <c r="N45" s="560"/>
      <c r="O45" s="565"/>
      <c r="P45" s="539"/>
      <c r="Q45" s="537"/>
    </row>
    <row r="46" spans="1:17" ht="20.25" customHeight="1" thickBot="1">
      <c r="A46" s="372"/>
      <c r="B46" s="341"/>
      <c r="C46" s="341"/>
      <c r="D46" s="341">
        <f>D44</f>
        <v>6199.6</v>
      </c>
      <c r="E46" s="379">
        <f>E44</f>
        <v>4825.6</v>
      </c>
      <c r="F46" s="84"/>
      <c r="G46" s="85" t="s">
        <v>490</v>
      </c>
      <c r="H46" s="86"/>
      <c r="I46" s="86"/>
      <c r="J46" s="87"/>
      <c r="K46" s="268">
        <f>K45</f>
        <v>352</v>
      </c>
      <c r="L46" s="89">
        <f aca="true" t="shared" si="3" ref="L46:Q46">SUM(L44:L45)</f>
        <v>352</v>
      </c>
      <c r="M46" s="89">
        <f t="shared" si="3"/>
        <v>264</v>
      </c>
      <c r="N46" s="89">
        <f t="shared" si="3"/>
        <v>70.4</v>
      </c>
      <c r="O46" s="89">
        <f t="shared" si="3"/>
        <v>17.6</v>
      </c>
      <c r="P46" s="89">
        <f t="shared" si="3"/>
        <v>0</v>
      </c>
      <c r="Q46" s="89">
        <f t="shared" si="3"/>
        <v>0</v>
      </c>
    </row>
    <row r="47" spans="1:17" ht="13.5" thickBot="1">
      <c r="A47" s="495" t="s">
        <v>473</v>
      </c>
      <c r="B47" s="496"/>
      <c r="C47" s="496"/>
      <c r="D47" s="496"/>
      <c r="E47" s="496"/>
      <c r="F47" s="496"/>
      <c r="G47" s="496"/>
      <c r="H47" s="496"/>
      <c r="I47" s="496"/>
      <c r="J47" s="496"/>
      <c r="K47" s="496"/>
      <c r="L47" s="496"/>
      <c r="M47" s="496"/>
      <c r="N47" s="496"/>
      <c r="O47" s="496"/>
      <c r="P47" s="496"/>
      <c r="Q47" s="561"/>
    </row>
    <row r="48" spans="1:17" ht="13.5" thickBot="1">
      <c r="A48" s="562">
        <v>11</v>
      </c>
      <c r="B48" s="563" t="s">
        <v>475</v>
      </c>
      <c r="C48" s="522">
        <v>1988</v>
      </c>
      <c r="D48" s="522">
        <v>2150.9</v>
      </c>
      <c r="E48" s="553">
        <v>875</v>
      </c>
      <c r="F48" s="551"/>
      <c r="G48" s="201" t="s">
        <v>48</v>
      </c>
      <c r="H48" s="235" t="s">
        <v>29</v>
      </c>
      <c r="I48" s="194">
        <v>875</v>
      </c>
      <c r="J48" s="204">
        <v>1.6</v>
      </c>
      <c r="K48" s="236">
        <f>I48*J48</f>
        <v>1400</v>
      </c>
      <c r="L48" s="552">
        <f>K49</f>
        <v>1400</v>
      </c>
      <c r="M48" s="523">
        <f>ROUND(L48*0.75,3)</f>
        <v>1050</v>
      </c>
      <c r="N48" s="523">
        <f>L48-M48-O48</f>
        <v>280</v>
      </c>
      <c r="O48" s="529">
        <f>ROUND(L48*0.05,3)</f>
        <v>70</v>
      </c>
      <c r="P48" s="540"/>
      <c r="Q48" s="367"/>
    </row>
    <row r="49" spans="1:17" ht="23.25" thickBot="1">
      <c r="A49" s="542"/>
      <c r="B49" s="544"/>
      <c r="C49" s="534"/>
      <c r="D49" s="534"/>
      <c r="E49" s="546"/>
      <c r="F49" s="548"/>
      <c r="G49" s="217" t="s">
        <v>33</v>
      </c>
      <c r="H49" s="218"/>
      <c r="I49" s="218"/>
      <c r="J49" s="219"/>
      <c r="K49" s="240">
        <f>SUM(K48:K48)</f>
        <v>1400</v>
      </c>
      <c r="L49" s="550"/>
      <c r="M49" s="524"/>
      <c r="N49" s="524"/>
      <c r="O49" s="530"/>
      <c r="P49" s="540"/>
      <c r="Q49" s="368"/>
    </row>
    <row r="50" spans="1:17" ht="13.5" thickBot="1">
      <c r="A50" s="372"/>
      <c r="B50" s="341"/>
      <c r="C50" s="341"/>
      <c r="D50" s="341">
        <f>D48</f>
        <v>2150.9</v>
      </c>
      <c r="E50" s="379">
        <f>E48</f>
        <v>875</v>
      </c>
      <c r="F50" s="84"/>
      <c r="G50" s="354" t="s">
        <v>100</v>
      </c>
      <c r="H50" s="86"/>
      <c r="I50" s="86"/>
      <c r="J50" s="87"/>
      <c r="K50" s="268">
        <f>K49</f>
        <v>1400</v>
      </c>
      <c r="L50" s="89">
        <f aca="true" t="shared" si="4" ref="L50:Q50">L48</f>
        <v>1400</v>
      </c>
      <c r="M50" s="89">
        <f t="shared" si="4"/>
        <v>1050</v>
      </c>
      <c r="N50" s="89">
        <f t="shared" si="4"/>
        <v>280</v>
      </c>
      <c r="O50" s="89">
        <f t="shared" si="4"/>
        <v>70</v>
      </c>
      <c r="P50" s="89">
        <f t="shared" si="4"/>
        <v>0</v>
      </c>
      <c r="Q50" s="89">
        <f t="shared" si="4"/>
        <v>0</v>
      </c>
    </row>
    <row r="51" spans="1:17" ht="13.5" thickBot="1">
      <c r="A51" s="495" t="s">
        <v>359</v>
      </c>
      <c r="B51" s="496"/>
      <c r="C51" s="496"/>
      <c r="D51" s="496"/>
      <c r="E51" s="496"/>
      <c r="F51" s="496"/>
      <c r="G51" s="496"/>
      <c r="H51" s="496"/>
      <c r="I51" s="496"/>
      <c r="J51" s="496"/>
      <c r="K51" s="496"/>
      <c r="L51" s="496"/>
      <c r="M51" s="496"/>
      <c r="N51" s="496"/>
      <c r="O51" s="496"/>
      <c r="P51" s="496"/>
      <c r="Q51" s="497"/>
    </row>
    <row r="52" spans="1:17" ht="33.75" customHeight="1" thickBot="1">
      <c r="A52" s="554">
        <v>12</v>
      </c>
      <c r="B52" s="516" t="s">
        <v>492</v>
      </c>
      <c r="C52" s="453" t="s">
        <v>493</v>
      </c>
      <c r="D52" s="453">
        <v>4344.2</v>
      </c>
      <c r="E52" s="545">
        <v>3595.3</v>
      </c>
      <c r="F52" s="453"/>
      <c r="G52" s="196" t="s">
        <v>486</v>
      </c>
      <c r="H52" s="216"/>
      <c r="I52" s="215"/>
      <c r="J52" s="216"/>
      <c r="K52" s="239"/>
      <c r="L52" s="549">
        <f>K54</f>
        <v>921.4</v>
      </c>
      <c r="M52" s="454">
        <f>ROUND(L52*0.75,3)</f>
        <v>691.05</v>
      </c>
      <c r="N52" s="454">
        <f>L52-M52-O52</f>
        <v>184.28000000000003</v>
      </c>
      <c r="O52" s="517">
        <f>ROUND(L52*0.05,3)</f>
        <v>46.07</v>
      </c>
      <c r="P52" s="539"/>
      <c r="Q52" s="537"/>
    </row>
    <row r="53" spans="1:17" ht="13.5" thickBot="1">
      <c r="A53" s="554"/>
      <c r="B53" s="516"/>
      <c r="C53" s="453"/>
      <c r="D53" s="453"/>
      <c r="E53" s="545"/>
      <c r="F53" s="453"/>
      <c r="G53" s="202" t="s">
        <v>289</v>
      </c>
      <c r="H53" s="199" t="s">
        <v>45</v>
      </c>
      <c r="I53" s="198">
        <v>542</v>
      </c>
      <c r="J53" s="199">
        <v>1.7</v>
      </c>
      <c r="K53" s="238">
        <f>I53*J53</f>
        <v>921.4</v>
      </c>
      <c r="L53" s="549"/>
      <c r="M53" s="454"/>
      <c r="N53" s="454"/>
      <c r="O53" s="517"/>
      <c r="P53" s="540"/>
      <c r="Q53" s="538"/>
    </row>
    <row r="54" spans="1:17" ht="23.25" thickBot="1">
      <c r="A54" s="555"/>
      <c r="B54" s="533"/>
      <c r="C54" s="556"/>
      <c r="D54" s="556"/>
      <c r="E54" s="557"/>
      <c r="F54" s="548"/>
      <c r="G54" s="217" t="s">
        <v>33</v>
      </c>
      <c r="H54" s="218"/>
      <c r="I54" s="218"/>
      <c r="J54" s="219"/>
      <c r="K54" s="240">
        <f>SUM(K52:K53)</f>
        <v>921.4</v>
      </c>
      <c r="L54" s="550"/>
      <c r="M54" s="524"/>
      <c r="N54" s="524"/>
      <c r="O54" s="530"/>
      <c r="P54" s="540"/>
      <c r="Q54" s="538"/>
    </row>
    <row r="55" spans="1:17" ht="23.25" customHeight="1" thickBot="1">
      <c r="A55" s="527">
        <v>13</v>
      </c>
      <c r="B55" s="528" t="s">
        <v>364</v>
      </c>
      <c r="C55" s="522">
        <v>1976</v>
      </c>
      <c r="D55" s="522">
        <v>3575.3</v>
      </c>
      <c r="E55" s="553">
        <v>3168.9</v>
      </c>
      <c r="F55" s="551"/>
      <c r="G55" s="201"/>
      <c r="H55" s="235"/>
      <c r="I55" s="194"/>
      <c r="J55" s="204"/>
      <c r="K55" s="236"/>
      <c r="L55" s="552">
        <f>K57</f>
        <v>265.6</v>
      </c>
      <c r="M55" s="523">
        <f>ROUND(L55*0.75,3)</f>
        <v>199.2</v>
      </c>
      <c r="N55" s="523">
        <f>L55-M55-O55</f>
        <v>53.12000000000003</v>
      </c>
      <c r="O55" s="529">
        <f>ROUND(L55*0.05,3)</f>
        <v>13.28</v>
      </c>
      <c r="P55" s="540"/>
      <c r="Q55" s="538"/>
    </row>
    <row r="56" spans="1:17" ht="15" customHeight="1" thickBot="1">
      <c r="A56" s="449"/>
      <c r="B56" s="516"/>
      <c r="C56" s="453"/>
      <c r="D56" s="453"/>
      <c r="E56" s="545"/>
      <c r="F56" s="547"/>
      <c r="G56" s="202" t="s">
        <v>363</v>
      </c>
      <c r="H56" s="214" t="s">
        <v>29</v>
      </c>
      <c r="I56" s="198">
        <v>166</v>
      </c>
      <c r="J56" s="199">
        <v>1.6</v>
      </c>
      <c r="K56" s="238">
        <f>I56*J56</f>
        <v>265.6</v>
      </c>
      <c r="L56" s="549"/>
      <c r="M56" s="454"/>
      <c r="N56" s="454"/>
      <c r="O56" s="517"/>
      <c r="P56" s="540"/>
      <c r="Q56" s="538"/>
    </row>
    <row r="57" spans="1:17" ht="18.75" customHeight="1" thickBot="1">
      <c r="A57" s="532"/>
      <c r="B57" s="533"/>
      <c r="C57" s="534"/>
      <c r="D57" s="534"/>
      <c r="E57" s="546"/>
      <c r="F57" s="548"/>
      <c r="G57" s="217" t="s">
        <v>33</v>
      </c>
      <c r="H57" s="218"/>
      <c r="I57" s="218"/>
      <c r="J57" s="219"/>
      <c r="K57" s="240">
        <f>SUM(K55:K56)</f>
        <v>265.6</v>
      </c>
      <c r="L57" s="550"/>
      <c r="M57" s="524"/>
      <c r="N57" s="524"/>
      <c r="O57" s="530"/>
      <c r="P57" s="540"/>
      <c r="Q57" s="538"/>
    </row>
    <row r="58" spans="1:17" ht="13.5" thickBot="1">
      <c r="A58" s="372"/>
      <c r="B58" s="341"/>
      <c r="C58" s="341"/>
      <c r="D58" s="341">
        <f>D52+D55</f>
        <v>7919.5</v>
      </c>
      <c r="E58" s="341">
        <f>E52+E55</f>
        <v>6764.200000000001</v>
      </c>
      <c r="F58" s="84"/>
      <c r="G58" s="85" t="s">
        <v>111</v>
      </c>
      <c r="H58" s="86"/>
      <c r="I58" s="86"/>
      <c r="J58" s="87"/>
      <c r="K58" s="270">
        <f>K57+K54</f>
        <v>1187</v>
      </c>
      <c r="L58" s="89">
        <f aca="true" t="shared" si="5" ref="L58:Q58">SUM(L52:L57)</f>
        <v>1187</v>
      </c>
      <c r="M58" s="89">
        <f t="shared" si="5"/>
        <v>890.25</v>
      </c>
      <c r="N58" s="89">
        <f t="shared" si="5"/>
        <v>237.40000000000006</v>
      </c>
      <c r="O58" s="89">
        <f t="shared" si="5"/>
        <v>59.35</v>
      </c>
      <c r="P58" s="89">
        <f t="shared" si="5"/>
        <v>0</v>
      </c>
      <c r="Q58" s="89">
        <f t="shared" si="5"/>
        <v>0</v>
      </c>
    </row>
    <row r="59" spans="1:17" ht="13.5" thickBot="1">
      <c r="A59" s="495" t="s">
        <v>365</v>
      </c>
      <c r="B59" s="496"/>
      <c r="C59" s="496"/>
      <c r="D59" s="496"/>
      <c r="E59" s="496"/>
      <c r="F59" s="496"/>
      <c r="G59" s="496"/>
      <c r="H59" s="496"/>
      <c r="I59" s="496"/>
      <c r="J59" s="496"/>
      <c r="K59" s="496"/>
      <c r="L59" s="496"/>
      <c r="M59" s="496"/>
      <c r="N59" s="496"/>
      <c r="O59" s="496"/>
      <c r="P59" s="496"/>
      <c r="Q59" s="497"/>
    </row>
    <row r="60" spans="1:17" ht="46.5" customHeight="1" thickBot="1">
      <c r="A60" s="541">
        <v>14</v>
      </c>
      <c r="B60" s="543" t="s">
        <v>373</v>
      </c>
      <c r="C60" s="453">
        <v>1959</v>
      </c>
      <c r="D60" s="453">
        <v>1847.5</v>
      </c>
      <c r="E60" s="545">
        <v>1573.2</v>
      </c>
      <c r="F60" s="547"/>
      <c r="G60" s="263" t="s">
        <v>491</v>
      </c>
      <c r="H60" s="264" t="s">
        <v>29</v>
      </c>
      <c r="I60" s="195">
        <v>268</v>
      </c>
      <c r="J60" s="246">
        <v>3.25</v>
      </c>
      <c r="K60" s="239">
        <f>I60*J60</f>
        <v>871</v>
      </c>
      <c r="L60" s="549">
        <f>K61</f>
        <v>871</v>
      </c>
      <c r="M60" s="454">
        <f>ROUND(L60*0.75,3)</f>
        <v>653.25</v>
      </c>
      <c r="N60" s="454">
        <f>L60-M60-O60</f>
        <v>174.2</v>
      </c>
      <c r="O60" s="517">
        <f>ROUND(L60*0.05,3)</f>
        <v>43.55</v>
      </c>
      <c r="P60" s="539"/>
      <c r="Q60" s="537"/>
    </row>
    <row r="61" spans="1:17" ht="41.25" customHeight="1" thickBot="1">
      <c r="A61" s="542"/>
      <c r="B61" s="544"/>
      <c r="C61" s="534"/>
      <c r="D61" s="534"/>
      <c r="E61" s="546"/>
      <c r="F61" s="548"/>
      <c r="G61" s="217" t="s">
        <v>33</v>
      </c>
      <c r="H61" s="218"/>
      <c r="I61" s="218"/>
      <c r="J61" s="219"/>
      <c r="K61" s="240">
        <f>SUM(K60:K60)</f>
        <v>871</v>
      </c>
      <c r="L61" s="550"/>
      <c r="M61" s="524"/>
      <c r="N61" s="524"/>
      <c r="O61" s="530"/>
      <c r="P61" s="540"/>
      <c r="Q61" s="538"/>
    </row>
    <row r="62" spans="1:17" ht="13.5" thickBot="1">
      <c r="A62" s="372"/>
      <c r="B62" s="341"/>
      <c r="C62" s="341"/>
      <c r="D62" s="341">
        <f>D60</f>
        <v>1847.5</v>
      </c>
      <c r="E62" s="379">
        <f>E60</f>
        <v>1573.2</v>
      </c>
      <c r="F62" s="84"/>
      <c r="G62" s="85" t="s">
        <v>100</v>
      </c>
      <c r="H62" s="86"/>
      <c r="I62" s="86"/>
      <c r="J62" s="87"/>
      <c r="K62" s="270">
        <f>K61</f>
        <v>871</v>
      </c>
      <c r="L62" s="89">
        <f aca="true" t="shared" si="6" ref="L62:Q62">SUM(L60:L61)</f>
        <v>871</v>
      </c>
      <c r="M62" s="89">
        <f t="shared" si="6"/>
        <v>653.25</v>
      </c>
      <c r="N62" s="89">
        <f t="shared" si="6"/>
        <v>174.2</v>
      </c>
      <c r="O62" s="89">
        <f t="shared" si="6"/>
        <v>43.55</v>
      </c>
      <c r="P62" s="89">
        <f t="shared" si="6"/>
        <v>0</v>
      </c>
      <c r="Q62" s="89">
        <f t="shared" si="6"/>
        <v>0</v>
      </c>
    </row>
    <row r="63" spans="1:17" ht="13.5" thickBot="1">
      <c r="A63" s="495" t="s">
        <v>74</v>
      </c>
      <c r="B63" s="496"/>
      <c r="C63" s="496"/>
      <c r="D63" s="496"/>
      <c r="E63" s="496"/>
      <c r="F63" s="496"/>
      <c r="G63" s="496"/>
      <c r="H63" s="496"/>
      <c r="I63" s="496"/>
      <c r="J63" s="496"/>
      <c r="K63" s="496"/>
      <c r="L63" s="496"/>
      <c r="M63" s="496"/>
      <c r="N63" s="496"/>
      <c r="O63" s="496"/>
      <c r="P63" s="496"/>
      <c r="Q63" s="497"/>
    </row>
    <row r="64" spans="1:17" ht="9.75" customHeight="1">
      <c r="A64" s="527">
        <v>15</v>
      </c>
      <c r="B64" s="528" t="s">
        <v>267</v>
      </c>
      <c r="C64" s="522">
        <v>1964</v>
      </c>
      <c r="D64" s="522">
        <v>367.9</v>
      </c>
      <c r="E64" s="522">
        <v>337.6</v>
      </c>
      <c r="F64" s="522"/>
      <c r="G64" s="223" t="s">
        <v>48</v>
      </c>
      <c r="H64" s="254" t="s">
        <v>29</v>
      </c>
      <c r="I64" s="225">
        <v>207</v>
      </c>
      <c r="J64" s="226">
        <v>1.5</v>
      </c>
      <c r="K64" s="244">
        <f>I64*J64</f>
        <v>310.5</v>
      </c>
      <c r="L64" s="535">
        <f>K65</f>
        <v>310.5</v>
      </c>
      <c r="M64" s="523">
        <f>ROUND(L64*0.75,3)</f>
        <v>232.875</v>
      </c>
      <c r="N64" s="523">
        <f>L64-M64-O64</f>
        <v>62.1</v>
      </c>
      <c r="O64" s="529">
        <f>ROUND(L64*0.05,3)</f>
        <v>15.525</v>
      </c>
      <c r="P64" s="491"/>
      <c r="Q64" s="493"/>
    </row>
    <row r="65" spans="1:17" ht="27.75" customHeight="1" thickBot="1">
      <c r="A65" s="532"/>
      <c r="B65" s="533"/>
      <c r="C65" s="534"/>
      <c r="D65" s="534"/>
      <c r="E65" s="534"/>
      <c r="F65" s="534"/>
      <c r="G65" s="217" t="s">
        <v>33</v>
      </c>
      <c r="H65" s="218"/>
      <c r="I65" s="218"/>
      <c r="J65" s="219"/>
      <c r="K65" s="240">
        <f>SUM(K64:K64)</f>
        <v>310.5</v>
      </c>
      <c r="L65" s="536"/>
      <c r="M65" s="524"/>
      <c r="N65" s="524"/>
      <c r="O65" s="530"/>
      <c r="P65" s="492"/>
      <c r="Q65" s="494"/>
    </row>
    <row r="66" spans="1:19" ht="12" customHeight="1">
      <c r="A66" s="527">
        <v>16</v>
      </c>
      <c r="B66" s="528" t="s">
        <v>269</v>
      </c>
      <c r="C66" s="522">
        <v>1964</v>
      </c>
      <c r="D66" s="522">
        <v>341.8</v>
      </c>
      <c r="E66" s="522">
        <v>310.7</v>
      </c>
      <c r="F66" s="522"/>
      <c r="G66" s="203" t="s">
        <v>48</v>
      </c>
      <c r="H66" s="204" t="s">
        <v>29</v>
      </c>
      <c r="I66" s="225">
        <v>230</v>
      </c>
      <c r="J66" s="226">
        <v>1.5</v>
      </c>
      <c r="K66" s="244">
        <f>I66*J66</f>
        <v>345</v>
      </c>
      <c r="L66" s="535">
        <f>K67</f>
        <v>345</v>
      </c>
      <c r="M66" s="523">
        <f>ROUND(L66*0.75,3)</f>
        <v>258.75</v>
      </c>
      <c r="N66" s="523">
        <f>L66-M66-O66</f>
        <v>69</v>
      </c>
      <c r="O66" s="529">
        <f>ROUND(L66*0.05,3)</f>
        <v>17.25</v>
      </c>
      <c r="P66" s="491"/>
      <c r="Q66" s="493"/>
      <c r="R66" s="320"/>
      <c r="S66" s="281"/>
    </row>
    <row r="67" spans="1:19" ht="17.25" customHeight="1" thickBot="1">
      <c r="A67" s="532"/>
      <c r="B67" s="533"/>
      <c r="C67" s="534"/>
      <c r="D67" s="534"/>
      <c r="E67" s="534"/>
      <c r="F67" s="534"/>
      <c r="G67" s="217" t="s">
        <v>487</v>
      </c>
      <c r="H67" s="218"/>
      <c r="I67" s="218"/>
      <c r="J67" s="219"/>
      <c r="K67" s="240">
        <f>SUM(K66:K66)</f>
        <v>345</v>
      </c>
      <c r="L67" s="536"/>
      <c r="M67" s="524"/>
      <c r="N67" s="524"/>
      <c r="O67" s="530"/>
      <c r="P67" s="492"/>
      <c r="Q67" s="494"/>
      <c r="R67" s="321"/>
      <c r="S67" s="282"/>
    </row>
    <row r="68" spans="1:17" ht="12.75" customHeight="1">
      <c r="A68" s="473">
        <v>17</v>
      </c>
      <c r="B68" s="483" t="s">
        <v>273</v>
      </c>
      <c r="C68" s="502">
        <v>1976</v>
      </c>
      <c r="D68" s="502">
        <v>1828.7</v>
      </c>
      <c r="E68" s="502">
        <v>1067.7</v>
      </c>
      <c r="F68" s="502"/>
      <c r="G68" s="203" t="s">
        <v>48</v>
      </c>
      <c r="H68" s="204" t="s">
        <v>29</v>
      </c>
      <c r="I68" s="225">
        <v>520</v>
      </c>
      <c r="J68" s="226">
        <v>1.6</v>
      </c>
      <c r="K68" s="244">
        <f>I68*J68</f>
        <v>832</v>
      </c>
      <c r="L68" s="460">
        <f>K69</f>
        <v>832</v>
      </c>
      <c r="M68" s="523">
        <f>ROUND(L68*0.75,3)</f>
        <v>624</v>
      </c>
      <c r="N68" s="523">
        <f>L68-M68-O68</f>
        <v>166.4</v>
      </c>
      <c r="O68" s="529">
        <f>ROUND(L68*0.05,3)</f>
        <v>41.6</v>
      </c>
      <c r="P68" s="520"/>
      <c r="Q68" s="525"/>
    </row>
    <row r="69" spans="1:17" ht="24" customHeight="1" thickBot="1">
      <c r="A69" s="471"/>
      <c r="B69" s="484"/>
      <c r="C69" s="503"/>
      <c r="D69" s="503"/>
      <c r="E69" s="503"/>
      <c r="F69" s="503"/>
      <c r="G69" s="217" t="s">
        <v>33</v>
      </c>
      <c r="H69" s="218"/>
      <c r="I69" s="218"/>
      <c r="J69" s="219"/>
      <c r="K69" s="240">
        <f>SUM(K68:K68)</f>
        <v>832</v>
      </c>
      <c r="L69" s="531"/>
      <c r="M69" s="524"/>
      <c r="N69" s="524"/>
      <c r="O69" s="530"/>
      <c r="P69" s="521"/>
      <c r="Q69" s="526"/>
    </row>
    <row r="70" spans="1:17" ht="13.5" thickBot="1">
      <c r="A70" s="372"/>
      <c r="B70" s="341"/>
      <c r="C70" s="341"/>
      <c r="D70" s="341">
        <f>D64+D66+D68</f>
        <v>2538.4</v>
      </c>
      <c r="E70" s="341">
        <f>E64+E66+E68</f>
        <v>1716</v>
      </c>
      <c r="F70" s="84"/>
      <c r="G70" s="354" t="s">
        <v>110</v>
      </c>
      <c r="H70" s="86"/>
      <c r="I70" s="86"/>
      <c r="J70" s="87"/>
      <c r="K70" s="268">
        <f>K65+K67+K69</f>
        <v>1487.5</v>
      </c>
      <c r="L70" s="89">
        <f aca="true" t="shared" si="7" ref="L70:Q70">SUM(L64:L69)</f>
        <v>1487.5</v>
      </c>
      <c r="M70" s="89">
        <f t="shared" si="7"/>
        <v>1115.625</v>
      </c>
      <c r="N70" s="89">
        <f t="shared" si="7"/>
        <v>297.5</v>
      </c>
      <c r="O70" s="89">
        <f t="shared" si="7"/>
        <v>74.375</v>
      </c>
      <c r="P70" s="89">
        <f t="shared" si="7"/>
        <v>0</v>
      </c>
      <c r="Q70" s="89">
        <f t="shared" si="7"/>
        <v>0</v>
      </c>
    </row>
    <row r="71" spans="1:17" ht="13.5" thickBot="1">
      <c r="A71" s="495" t="s">
        <v>85</v>
      </c>
      <c r="B71" s="496"/>
      <c r="C71" s="496"/>
      <c r="D71" s="496"/>
      <c r="E71" s="496"/>
      <c r="F71" s="496"/>
      <c r="G71" s="496"/>
      <c r="H71" s="496"/>
      <c r="I71" s="496"/>
      <c r="J71" s="496"/>
      <c r="K71" s="496"/>
      <c r="L71" s="496"/>
      <c r="M71" s="496"/>
      <c r="N71" s="496"/>
      <c r="O71" s="496"/>
      <c r="P71" s="496"/>
      <c r="Q71" s="497"/>
    </row>
    <row r="72" spans="1:17" ht="27.75" customHeight="1">
      <c r="A72" s="527">
        <v>18</v>
      </c>
      <c r="B72" s="528" t="s">
        <v>397</v>
      </c>
      <c r="C72" s="522">
        <v>1979</v>
      </c>
      <c r="D72" s="522">
        <v>3634</v>
      </c>
      <c r="E72" s="522">
        <v>3172.2</v>
      </c>
      <c r="F72" s="522"/>
      <c r="G72" s="223" t="s">
        <v>293</v>
      </c>
      <c r="H72" s="224" t="s">
        <v>29</v>
      </c>
      <c r="I72" s="225">
        <v>1174.5</v>
      </c>
      <c r="J72" s="226">
        <v>1.65</v>
      </c>
      <c r="K72" s="244">
        <f>I72*J72</f>
        <v>1937.925</v>
      </c>
      <c r="L72" s="523">
        <f>K73</f>
        <v>1937.925</v>
      </c>
      <c r="M72" s="523">
        <f>ROUND(L72*0.75,3)</f>
        <v>1453.444</v>
      </c>
      <c r="N72" s="523">
        <f>L72-M72-O72</f>
        <v>387.585</v>
      </c>
      <c r="O72" s="529">
        <f>ROUND(L72*0.05,3)</f>
        <v>96.896</v>
      </c>
      <c r="P72" s="491"/>
      <c r="Q72" s="493"/>
    </row>
    <row r="73" spans="1:17" ht="28.5" customHeight="1">
      <c r="A73" s="449"/>
      <c r="B73" s="516"/>
      <c r="C73" s="453"/>
      <c r="D73" s="453"/>
      <c r="E73" s="453"/>
      <c r="F73" s="453"/>
      <c r="G73" s="206" t="s">
        <v>33</v>
      </c>
      <c r="H73" s="208"/>
      <c r="I73" s="208"/>
      <c r="J73" s="207"/>
      <c r="K73" s="287">
        <f>K72</f>
        <v>1937.925</v>
      </c>
      <c r="L73" s="454"/>
      <c r="M73" s="454"/>
      <c r="N73" s="454"/>
      <c r="O73" s="517"/>
      <c r="P73" s="518"/>
      <c r="Q73" s="451"/>
    </row>
    <row r="74" spans="1:17" ht="28.5" customHeight="1">
      <c r="A74" s="480">
        <v>19</v>
      </c>
      <c r="B74" s="478" t="s">
        <v>496</v>
      </c>
      <c r="C74" s="480">
        <v>1965</v>
      </c>
      <c r="D74" s="480">
        <v>1916.5</v>
      </c>
      <c r="E74" s="480">
        <v>1256.5</v>
      </c>
      <c r="F74" s="480"/>
      <c r="G74" s="202" t="s">
        <v>161</v>
      </c>
      <c r="H74" s="234" t="s">
        <v>29</v>
      </c>
      <c r="I74" s="198">
        <v>1057.5</v>
      </c>
      <c r="J74" s="199">
        <v>5.06</v>
      </c>
      <c r="K74" s="238">
        <f>I74*J74-765.015</f>
        <v>4585.9349999999995</v>
      </c>
      <c r="L74" s="513">
        <f>K75</f>
        <v>4585.9349999999995</v>
      </c>
      <c r="M74" s="513">
        <f>ROUND(L74*0.75,3)</f>
        <v>3439.451</v>
      </c>
      <c r="N74" s="513">
        <f>L74-M74-O74</f>
        <v>917.1869999999994</v>
      </c>
      <c r="O74" s="513">
        <f>ROUND(L74*0.05,3)</f>
        <v>229.297</v>
      </c>
      <c r="P74" s="519"/>
      <c r="Q74" s="519"/>
    </row>
    <row r="75" spans="1:17" ht="28.5" customHeight="1">
      <c r="A75" s="480"/>
      <c r="B75" s="478"/>
      <c r="C75" s="480"/>
      <c r="D75" s="480"/>
      <c r="E75" s="480"/>
      <c r="F75" s="480"/>
      <c r="G75" s="202" t="s">
        <v>33</v>
      </c>
      <c r="H75" s="198"/>
      <c r="I75" s="198"/>
      <c r="J75" s="199"/>
      <c r="K75" s="238">
        <f>K74</f>
        <v>4585.9349999999995</v>
      </c>
      <c r="L75" s="513"/>
      <c r="M75" s="513"/>
      <c r="N75" s="513"/>
      <c r="O75" s="513"/>
      <c r="P75" s="519"/>
      <c r="Q75" s="519"/>
    </row>
    <row r="76" spans="1:17" ht="14.25" customHeight="1">
      <c r="A76" s="449">
        <v>20</v>
      </c>
      <c r="B76" s="516" t="s">
        <v>396</v>
      </c>
      <c r="C76" s="453">
        <v>1989</v>
      </c>
      <c r="D76" s="453">
        <v>1380</v>
      </c>
      <c r="E76" s="453">
        <v>1307</v>
      </c>
      <c r="F76" s="453"/>
      <c r="G76" s="196" t="s">
        <v>401</v>
      </c>
      <c r="H76" s="271" t="s">
        <v>29</v>
      </c>
      <c r="I76" s="215">
        <v>427.6</v>
      </c>
      <c r="J76" s="216">
        <v>1.8</v>
      </c>
      <c r="K76" s="242">
        <f>I76*J76</f>
        <v>769.6800000000001</v>
      </c>
      <c r="L76" s="454">
        <f>K77</f>
        <v>769.6800000000001</v>
      </c>
      <c r="M76" s="454">
        <f>ROUND(L76*0.75,3)</f>
        <v>577.26</v>
      </c>
      <c r="N76" s="454">
        <f>L76-M76-O76</f>
        <v>153.93600000000006</v>
      </c>
      <c r="O76" s="517">
        <f>ROUND(L76*0.05,3)</f>
        <v>38.484</v>
      </c>
      <c r="P76" s="518"/>
      <c r="Q76" s="451"/>
    </row>
    <row r="77" spans="1:17" ht="24" customHeight="1" thickBot="1">
      <c r="A77" s="449"/>
      <c r="B77" s="516"/>
      <c r="C77" s="453"/>
      <c r="D77" s="453"/>
      <c r="E77" s="453"/>
      <c r="F77" s="453"/>
      <c r="G77" s="201" t="s">
        <v>33</v>
      </c>
      <c r="H77" s="247"/>
      <c r="I77" s="247"/>
      <c r="J77" s="197"/>
      <c r="K77" s="237">
        <f>K76</f>
        <v>769.6800000000001</v>
      </c>
      <c r="L77" s="454"/>
      <c r="M77" s="454"/>
      <c r="N77" s="454"/>
      <c r="O77" s="517"/>
      <c r="P77" s="518"/>
      <c r="Q77" s="451"/>
    </row>
    <row r="78" spans="1:17" ht="13.5" thickBot="1">
      <c r="A78" s="372"/>
      <c r="B78" s="341"/>
      <c r="C78" s="341"/>
      <c r="D78" s="341">
        <f>D72+D74+D76</f>
        <v>6930.5</v>
      </c>
      <c r="E78" s="341">
        <f>E72+E74+E76</f>
        <v>5735.7</v>
      </c>
      <c r="F78" s="84"/>
      <c r="G78" s="354" t="s">
        <v>110</v>
      </c>
      <c r="H78" s="86"/>
      <c r="I78" s="86"/>
      <c r="J78" s="87"/>
      <c r="K78" s="268">
        <f>K73+K77+K75</f>
        <v>7293.539999999999</v>
      </c>
      <c r="L78" s="89">
        <f aca="true" t="shared" si="8" ref="L78:Q78">SUM(L72:L77)</f>
        <v>7293.54</v>
      </c>
      <c r="M78" s="89">
        <f t="shared" si="8"/>
        <v>5470.155000000001</v>
      </c>
      <c r="N78" s="89">
        <f t="shared" si="8"/>
        <v>1458.7079999999996</v>
      </c>
      <c r="O78" s="89">
        <f t="shared" si="8"/>
        <v>364.67699999999996</v>
      </c>
      <c r="P78" s="89">
        <f t="shared" si="8"/>
        <v>0</v>
      </c>
      <c r="Q78" s="89">
        <f t="shared" si="8"/>
        <v>0</v>
      </c>
    </row>
    <row r="79" spans="1:17" ht="13.5" thickBot="1">
      <c r="A79" s="495" t="s">
        <v>93</v>
      </c>
      <c r="B79" s="496"/>
      <c r="C79" s="496"/>
      <c r="D79" s="496"/>
      <c r="E79" s="496"/>
      <c r="F79" s="496"/>
      <c r="G79" s="496"/>
      <c r="H79" s="496"/>
      <c r="I79" s="496"/>
      <c r="J79" s="496"/>
      <c r="K79" s="496"/>
      <c r="L79" s="496"/>
      <c r="M79" s="496"/>
      <c r="N79" s="496"/>
      <c r="O79" s="496"/>
      <c r="P79" s="496"/>
      <c r="Q79" s="497"/>
    </row>
    <row r="80" spans="1:17" ht="11.25" customHeight="1">
      <c r="A80" s="455">
        <v>21</v>
      </c>
      <c r="B80" s="452" t="s">
        <v>284</v>
      </c>
      <c r="C80" s="457">
        <v>1972</v>
      </c>
      <c r="D80" s="457">
        <v>5778.2</v>
      </c>
      <c r="E80" s="457">
        <v>4426.1</v>
      </c>
      <c r="F80" s="457"/>
      <c r="G80" s="196" t="s">
        <v>48</v>
      </c>
      <c r="H80" s="271" t="s">
        <v>29</v>
      </c>
      <c r="I80" s="215">
        <v>680</v>
      </c>
      <c r="J80" s="216">
        <v>1.5</v>
      </c>
      <c r="K80" s="242">
        <f>I80*J80</f>
        <v>1020</v>
      </c>
      <c r="L80" s="456">
        <f>K83</f>
        <v>1020</v>
      </c>
      <c r="M80" s="461">
        <f>ROUND(L80*0.75,3)</f>
        <v>765</v>
      </c>
      <c r="N80" s="461">
        <f>L80-M80-O80</f>
        <v>204</v>
      </c>
      <c r="O80" s="461">
        <f>ROUND(L80*0.05,3)</f>
        <v>51</v>
      </c>
      <c r="P80" s="462"/>
      <c r="Q80" s="463"/>
    </row>
    <row r="81" spans="1:17" ht="11.25" customHeight="1" hidden="1">
      <c r="A81" s="476"/>
      <c r="B81" s="478"/>
      <c r="C81" s="480"/>
      <c r="D81" s="480"/>
      <c r="E81" s="480"/>
      <c r="F81" s="480"/>
      <c r="G81" s="202"/>
      <c r="H81" s="234"/>
      <c r="I81" s="198"/>
      <c r="J81" s="199"/>
      <c r="K81" s="238"/>
      <c r="L81" s="514"/>
      <c r="M81" s="513"/>
      <c r="N81" s="513"/>
      <c r="O81" s="513"/>
      <c r="P81" s="464"/>
      <c r="Q81" s="465"/>
    </row>
    <row r="82" spans="1:17" ht="20.25" customHeight="1" hidden="1">
      <c r="A82" s="476"/>
      <c r="B82" s="478"/>
      <c r="C82" s="480"/>
      <c r="D82" s="480"/>
      <c r="E82" s="480"/>
      <c r="F82" s="480"/>
      <c r="G82" s="202"/>
      <c r="H82" s="199"/>
      <c r="I82" s="198"/>
      <c r="J82" s="198"/>
      <c r="K82" s="238"/>
      <c r="L82" s="514"/>
      <c r="M82" s="513"/>
      <c r="N82" s="513"/>
      <c r="O82" s="513"/>
      <c r="P82" s="464"/>
      <c r="Q82" s="465"/>
    </row>
    <row r="83" spans="1:17" ht="25.5" customHeight="1">
      <c r="A83" s="466"/>
      <c r="B83" s="479"/>
      <c r="C83" s="481"/>
      <c r="D83" s="481"/>
      <c r="E83" s="481"/>
      <c r="F83" s="481"/>
      <c r="G83" s="210" t="s">
        <v>33</v>
      </c>
      <c r="H83" s="211"/>
      <c r="I83" s="211"/>
      <c r="J83" s="212"/>
      <c r="K83" s="286">
        <f>SUM(K80:K82)</f>
        <v>1020</v>
      </c>
      <c r="L83" s="514"/>
      <c r="M83" s="514"/>
      <c r="N83" s="514"/>
      <c r="O83" s="514"/>
      <c r="P83" s="464"/>
      <c r="Q83" s="465"/>
    </row>
    <row r="84" spans="1:17" ht="35.25" customHeight="1">
      <c r="A84" s="466">
        <v>22</v>
      </c>
      <c r="B84" s="478" t="s">
        <v>415</v>
      </c>
      <c r="C84" s="480">
        <v>1963</v>
      </c>
      <c r="D84" s="480">
        <v>631</v>
      </c>
      <c r="E84" s="480">
        <v>283.3</v>
      </c>
      <c r="F84" s="467"/>
      <c r="G84" s="202" t="s">
        <v>494</v>
      </c>
      <c r="H84" s="234" t="s">
        <v>29</v>
      </c>
      <c r="I84" s="198">
        <v>356</v>
      </c>
      <c r="J84" s="199">
        <v>1.97</v>
      </c>
      <c r="K84" s="238">
        <f>I84*J84</f>
        <v>701.3199999999999</v>
      </c>
      <c r="L84" s="514">
        <f>K86</f>
        <v>701.3199999999999</v>
      </c>
      <c r="M84" s="513">
        <f>ROUND(L84*0.75,3)</f>
        <v>525.99</v>
      </c>
      <c r="N84" s="513">
        <f>L84-M84-O84</f>
        <v>140.26399999999992</v>
      </c>
      <c r="O84" s="513">
        <f>ROUND(L84*0.05,3)</f>
        <v>35.066</v>
      </c>
      <c r="P84" s="464"/>
      <c r="Q84" s="465"/>
    </row>
    <row r="85" spans="1:17" ht="21" customHeight="1" hidden="1">
      <c r="A85" s="466"/>
      <c r="B85" s="478"/>
      <c r="C85" s="480"/>
      <c r="D85" s="480"/>
      <c r="E85" s="480"/>
      <c r="F85" s="467"/>
      <c r="G85" s="202"/>
      <c r="H85" s="199"/>
      <c r="I85" s="198"/>
      <c r="J85" s="198"/>
      <c r="K85" s="238"/>
      <c r="L85" s="514"/>
      <c r="M85" s="513"/>
      <c r="N85" s="513"/>
      <c r="O85" s="513"/>
      <c r="P85" s="464"/>
      <c r="Q85" s="465"/>
    </row>
    <row r="86" spans="1:17" ht="20.25" customHeight="1">
      <c r="A86" s="466"/>
      <c r="B86" s="478"/>
      <c r="C86" s="480"/>
      <c r="D86" s="480"/>
      <c r="E86" s="480"/>
      <c r="F86" s="467"/>
      <c r="G86" s="210" t="s">
        <v>33</v>
      </c>
      <c r="H86" s="211"/>
      <c r="I86" s="211"/>
      <c r="J86" s="212"/>
      <c r="K86" s="286">
        <f>SUM(K84:K85)</f>
        <v>701.3199999999999</v>
      </c>
      <c r="L86" s="514"/>
      <c r="M86" s="514"/>
      <c r="N86" s="514"/>
      <c r="O86" s="514"/>
      <c r="P86" s="464"/>
      <c r="Q86" s="465"/>
    </row>
    <row r="87" spans="1:17" ht="13.5" thickBot="1">
      <c r="A87" s="373"/>
      <c r="B87" s="374"/>
      <c r="C87" s="374"/>
      <c r="D87" s="374">
        <f>D80+D84</f>
        <v>6409.2</v>
      </c>
      <c r="E87" s="375">
        <f>E80+E84</f>
        <v>4709.400000000001</v>
      </c>
      <c r="F87" s="228"/>
      <c r="G87" s="360" t="s">
        <v>111</v>
      </c>
      <c r="H87" s="230"/>
      <c r="I87" s="230"/>
      <c r="J87" s="231"/>
      <c r="K87" s="355">
        <f>K83+K86</f>
        <v>1721.32</v>
      </c>
      <c r="L87" s="233">
        <f aca="true" t="shared" si="9" ref="L87:Q87">SUM(L80:L86)</f>
        <v>1721.32</v>
      </c>
      <c r="M87" s="233">
        <f t="shared" si="9"/>
        <v>1290.99</v>
      </c>
      <c r="N87" s="233">
        <f t="shared" si="9"/>
        <v>344.2639999999999</v>
      </c>
      <c r="O87" s="233">
        <f t="shared" si="9"/>
        <v>86.066</v>
      </c>
      <c r="P87" s="233">
        <f t="shared" si="9"/>
        <v>0</v>
      </c>
      <c r="Q87" s="233">
        <f t="shared" si="9"/>
        <v>0</v>
      </c>
    </row>
    <row r="88" spans="1:17" ht="13.5" thickBot="1">
      <c r="A88" s="495" t="s">
        <v>135</v>
      </c>
      <c r="B88" s="496"/>
      <c r="C88" s="496"/>
      <c r="D88" s="496"/>
      <c r="E88" s="496"/>
      <c r="F88" s="496"/>
      <c r="G88" s="496"/>
      <c r="H88" s="496"/>
      <c r="I88" s="496"/>
      <c r="J88" s="496"/>
      <c r="K88" s="496"/>
      <c r="L88" s="496"/>
      <c r="M88" s="496"/>
      <c r="N88" s="496"/>
      <c r="O88" s="496"/>
      <c r="P88" s="496"/>
      <c r="Q88" s="497"/>
    </row>
    <row r="89" spans="1:19" s="222" customFormat="1" ht="15" customHeight="1">
      <c r="A89" s="473">
        <v>23</v>
      </c>
      <c r="B89" s="483" t="s">
        <v>330</v>
      </c>
      <c r="C89" s="502">
        <v>1985</v>
      </c>
      <c r="D89" s="502">
        <v>7716.7</v>
      </c>
      <c r="E89" s="502">
        <v>6540.3</v>
      </c>
      <c r="F89" s="502"/>
      <c r="G89" s="223" t="s">
        <v>48</v>
      </c>
      <c r="H89" s="226" t="s">
        <v>29</v>
      </c>
      <c r="I89" s="225">
        <v>2545</v>
      </c>
      <c r="J89" s="226">
        <v>1.57</v>
      </c>
      <c r="K89" s="244">
        <f>I89*J89</f>
        <v>3995.65</v>
      </c>
      <c r="L89" s="460">
        <f>K90</f>
        <v>3995.65</v>
      </c>
      <c r="M89" s="458">
        <f>ROUND(K90*0.75,3)</f>
        <v>2996.738</v>
      </c>
      <c r="N89" s="458">
        <f>L89-M89-O89</f>
        <v>799.1290000000002</v>
      </c>
      <c r="O89" s="458">
        <f>ROUND(L89*0.05,3)</f>
        <v>199.783</v>
      </c>
      <c r="P89" s="474"/>
      <c r="Q89" s="468"/>
      <c r="R89" s="311"/>
      <c r="S89" s="280"/>
    </row>
    <row r="90" spans="1:19" s="222" customFormat="1" ht="25.5" customHeight="1">
      <c r="A90" s="477"/>
      <c r="B90" s="479"/>
      <c r="C90" s="481"/>
      <c r="D90" s="481"/>
      <c r="E90" s="481"/>
      <c r="F90" s="481"/>
      <c r="G90" s="210" t="s">
        <v>33</v>
      </c>
      <c r="H90" s="211"/>
      <c r="I90" s="211"/>
      <c r="J90" s="212"/>
      <c r="K90" s="286">
        <f>SUM(K89:K89)</f>
        <v>3995.65</v>
      </c>
      <c r="L90" s="512"/>
      <c r="M90" s="459"/>
      <c r="N90" s="459"/>
      <c r="O90" s="459"/>
      <c r="P90" s="482"/>
      <c r="Q90" s="465"/>
      <c r="R90" s="311"/>
      <c r="S90" s="280"/>
    </row>
    <row r="91" spans="1:17" ht="13.5" thickBot="1">
      <c r="A91" s="369"/>
      <c r="B91" s="370"/>
      <c r="C91" s="370"/>
      <c r="D91" s="370">
        <f>D89</f>
        <v>7716.7</v>
      </c>
      <c r="E91" s="371">
        <f>E89</f>
        <v>6540.3</v>
      </c>
      <c r="F91" s="228"/>
      <c r="G91" s="360" t="s">
        <v>100</v>
      </c>
      <c r="H91" s="230"/>
      <c r="I91" s="230"/>
      <c r="J91" s="231"/>
      <c r="K91" s="355">
        <f>K90</f>
        <v>3995.65</v>
      </c>
      <c r="L91" s="233">
        <f aca="true" t="shared" si="10" ref="L91:Q91">L89</f>
        <v>3995.65</v>
      </c>
      <c r="M91" s="233">
        <f t="shared" si="10"/>
        <v>2996.738</v>
      </c>
      <c r="N91" s="233">
        <f t="shared" si="10"/>
        <v>799.1290000000002</v>
      </c>
      <c r="O91" s="233">
        <f t="shared" si="10"/>
        <v>199.783</v>
      </c>
      <c r="P91" s="233">
        <f t="shared" si="10"/>
        <v>0</v>
      </c>
      <c r="Q91" s="233">
        <f t="shared" si="10"/>
        <v>0</v>
      </c>
    </row>
    <row r="92" spans="1:17" ht="13.5" thickBot="1">
      <c r="A92" s="475" t="s">
        <v>116</v>
      </c>
      <c r="B92" s="469"/>
      <c r="C92" s="469"/>
      <c r="D92" s="469"/>
      <c r="E92" s="469"/>
      <c r="F92" s="469"/>
      <c r="G92" s="469"/>
      <c r="H92" s="469"/>
      <c r="I92" s="469"/>
      <c r="J92" s="469"/>
      <c r="K92" s="469"/>
      <c r="L92" s="469"/>
      <c r="M92" s="469"/>
      <c r="N92" s="469"/>
      <c r="O92" s="469"/>
      <c r="P92" s="469"/>
      <c r="Q92" s="470"/>
    </row>
    <row r="93" spans="1:17" ht="12.75" customHeight="1">
      <c r="A93" s="473">
        <v>24</v>
      </c>
      <c r="B93" s="483" t="s">
        <v>307</v>
      </c>
      <c r="C93" s="502">
        <v>1988</v>
      </c>
      <c r="D93" s="502">
        <v>1922.7</v>
      </c>
      <c r="E93" s="509">
        <v>1658</v>
      </c>
      <c r="F93" s="502"/>
      <c r="G93" s="223" t="s">
        <v>48</v>
      </c>
      <c r="H93" s="224" t="s">
        <v>29</v>
      </c>
      <c r="I93" s="225">
        <v>406.6</v>
      </c>
      <c r="J93" s="226">
        <v>1.5</v>
      </c>
      <c r="K93" s="244">
        <f>I93*J93</f>
        <v>609.9000000000001</v>
      </c>
      <c r="L93" s="506">
        <f>K94</f>
        <v>609.9000000000001</v>
      </c>
      <c r="M93" s="508">
        <f>ROUND(L93*0.75,3)</f>
        <v>457.425</v>
      </c>
      <c r="N93" s="508">
        <f>L93-M93-O93</f>
        <v>121.98000000000008</v>
      </c>
      <c r="O93" s="489">
        <f>ROUND(L93*0.05,3)</f>
        <v>30.495</v>
      </c>
      <c r="P93" s="486"/>
      <c r="Q93" s="488"/>
    </row>
    <row r="94" spans="1:17" ht="15.75" customHeight="1" thickBot="1">
      <c r="A94" s="471"/>
      <c r="B94" s="484"/>
      <c r="C94" s="503"/>
      <c r="D94" s="503"/>
      <c r="E94" s="510"/>
      <c r="F94" s="503"/>
      <c r="G94" s="217" t="s">
        <v>33</v>
      </c>
      <c r="H94" s="218"/>
      <c r="I94" s="218"/>
      <c r="J94" s="219"/>
      <c r="K94" s="240">
        <f>SUM(K93:K93)</f>
        <v>609.9000000000001</v>
      </c>
      <c r="L94" s="507"/>
      <c r="M94" s="507"/>
      <c r="N94" s="507"/>
      <c r="O94" s="490"/>
      <c r="P94" s="487"/>
      <c r="Q94" s="472"/>
    </row>
    <row r="95" spans="1:17" ht="13.5" thickBot="1">
      <c r="A95" s="376"/>
      <c r="B95" s="377"/>
      <c r="C95" s="377"/>
      <c r="D95" s="377">
        <f>D93</f>
        <v>1922.7</v>
      </c>
      <c r="E95" s="380">
        <f>E93</f>
        <v>1658</v>
      </c>
      <c r="F95" s="248"/>
      <c r="G95" s="249" t="s">
        <v>495</v>
      </c>
      <c r="H95" s="250"/>
      <c r="I95" s="250"/>
      <c r="J95" s="251"/>
      <c r="K95" s="382">
        <f>K94</f>
        <v>609.9000000000001</v>
      </c>
      <c r="L95" s="383">
        <f aca="true" t="shared" si="11" ref="L95:Q95">L93</f>
        <v>609.9000000000001</v>
      </c>
      <c r="M95" s="383">
        <f t="shared" si="11"/>
        <v>457.425</v>
      </c>
      <c r="N95" s="383">
        <f t="shared" si="11"/>
        <v>121.98000000000008</v>
      </c>
      <c r="O95" s="383">
        <f t="shared" si="11"/>
        <v>30.495</v>
      </c>
      <c r="P95" s="383">
        <f t="shared" si="11"/>
        <v>0</v>
      </c>
      <c r="Q95" s="383">
        <f t="shared" si="11"/>
        <v>0</v>
      </c>
    </row>
    <row r="96" spans="1:17" ht="13.5" thickBot="1">
      <c r="A96" s="495" t="s">
        <v>133</v>
      </c>
      <c r="B96" s="496"/>
      <c r="C96" s="496"/>
      <c r="D96" s="496"/>
      <c r="E96" s="496"/>
      <c r="F96" s="496"/>
      <c r="G96" s="496"/>
      <c r="H96" s="496"/>
      <c r="I96" s="496"/>
      <c r="J96" s="496"/>
      <c r="K96" s="496"/>
      <c r="L96" s="496"/>
      <c r="M96" s="496"/>
      <c r="N96" s="496"/>
      <c r="O96" s="496"/>
      <c r="P96" s="496"/>
      <c r="Q96" s="497"/>
    </row>
    <row r="97" spans="1:17" ht="16.5" customHeight="1">
      <c r="A97" s="473">
        <v>25</v>
      </c>
      <c r="B97" s="483" t="s">
        <v>313</v>
      </c>
      <c r="C97" s="502">
        <v>1980</v>
      </c>
      <c r="D97" s="502">
        <v>3060.3</v>
      </c>
      <c r="E97" s="502">
        <v>2681.9</v>
      </c>
      <c r="F97" s="502"/>
      <c r="G97" s="223" t="s">
        <v>48</v>
      </c>
      <c r="H97" s="254" t="s">
        <v>29</v>
      </c>
      <c r="I97" s="225">
        <v>1120</v>
      </c>
      <c r="J97" s="226">
        <v>1.65</v>
      </c>
      <c r="K97" s="244">
        <f>I97*J97</f>
        <v>1848</v>
      </c>
      <c r="L97" s="506">
        <f>K98</f>
        <v>1848</v>
      </c>
      <c r="M97" s="508">
        <f>ROUND(L97*0.75,3)</f>
        <v>1386</v>
      </c>
      <c r="N97" s="508">
        <f>L97-M97-O97</f>
        <v>369.6</v>
      </c>
      <c r="O97" s="508">
        <f>ROUND(L97*0.05,3)</f>
        <v>92.4</v>
      </c>
      <c r="P97" s="474"/>
      <c r="Q97" s="485"/>
    </row>
    <row r="98" spans="1:17" ht="23.25" customHeight="1">
      <c r="A98" s="477"/>
      <c r="B98" s="479"/>
      <c r="C98" s="481"/>
      <c r="D98" s="481"/>
      <c r="E98" s="481"/>
      <c r="F98" s="481"/>
      <c r="G98" s="210" t="s">
        <v>33</v>
      </c>
      <c r="H98" s="211"/>
      <c r="I98" s="211"/>
      <c r="J98" s="212"/>
      <c r="K98" s="286">
        <f>SUM(K97:K97)</f>
        <v>1848</v>
      </c>
      <c r="L98" s="514"/>
      <c r="M98" s="514"/>
      <c r="N98" s="514"/>
      <c r="O98" s="514"/>
      <c r="P98" s="482"/>
      <c r="Q98" s="515"/>
    </row>
    <row r="99" spans="1:17" ht="21.75" customHeight="1">
      <c r="A99" s="476">
        <v>26</v>
      </c>
      <c r="B99" s="478" t="s">
        <v>316</v>
      </c>
      <c r="C99" s="480">
        <v>1962</v>
      </c>
      <c r="D99" s="480">
        <v>670.9</v>
      </c>
      <c r="E99" s="480">
        <v>616.8</v>
      </c>
      <c r="F99" s="480"/>
      <c r="G99" s="202" t="s">
        <v>317</v>
      </c>
      <c r="H99" s="214" t="s">
        <v>29</v>
      </c>
      <c r="I99" s="198">
        <v>700</v>
      </c>
      <c r="J99" s="199">
        <v>1.5</v>
      </c>
      <c r="K99" s="238">
        <f>I99*J99</f>
        <v>1050</v>
      </c>
      <c r="L99" s="511">
        <f>K100</f>
        <v>1050</v>
      </c>
      <c r="M99" s="513">
        <f>ROUND(L99*0.75,3)</f>
        <v>787.5</v>
      </c>
      <c r="N99" s="513">
        <f>L99-M99-O99</f>
        <v>210</v>
      </c>
      <c r="O99" s="513">
        <f>ROUND(L99*0.05,3)</f>
        <v>52.5</v>
      </c>
      <c r="P99" s="482"/>
      <c r="Q99" s="515"/>
    </row>
    <row r="100" spans="1:17" ht="22.5" customHeight="1">
      <c r="A100" s="477"/>
      <c r="B100" s="479"/>
      <c r="C100" s="481"/>
      <c r="D100" s="481"/>
      <c r="E100" s="481"/>
      <c r="F100" s="481"/>
      <c r="G100" s="210" t="s">
        <v>33</v>
      </c>
      <c r="H100" s="211"/>
      <c r="I100" s="211"/>
      <c r="J100" s="212"/>
      <c r="K100" s="286">
        <f>K99</f>
        <v>1050</v>
      </c>
      <c r="L100" s="512"/>
      <c r="M100" s="512"/>
      <c r="N100" s="512"/>
      <c r="O100" s="512"/>
      <c r="P100" s="482"/>
      <c r="Q100" s="515"/>
    </row>
    <row r="101" spans="1:19" ht="13.5" thickBot="1">
      <c r="A101" s="369"/>
      <c r="B101" s="370"/>
      <c r="C101" s="370"/>
      <c r="D101" s="370">
        <f>D97+D99</f>
        <v>3731.2000000000003</v>
      </c>
      <c r="E101" s="370">
        <f>E97+E99</f>
        <v>3298.7</v>
      </c>
      <c r="F101" s="90"/>
      <c r="G101" s="361" t="s">
        <v>111</v>
      </c>
      <c r="H101" s="92"/>
      <c r="I101" s="92"/>
      <c r="J101" s="128"/>
      <c r="K101" s="356">
        <f>K98+K100</f>
        <v>2898</v>
      </c>
      <c r="L101" s="233">
        <f aca="true" t="shared" si="12" ref="L101:Q101">SUM(L97:L100)</f>
        <v>2898</v>
      </c>
      <c r="M101" s="233">
        <f t="shared" si="12"/>
        <v>2173.5</v>
      </c>
      <c r="N101" s="233">
        <f t="shared" si="12"/>
        <v>579.6</v>
      </c>
      <c r="O101" s="233">
        <f t="shared" si="12"/>
        <v>144.9</v>
      </c>
      <c r="P101" s="233">
        <f t="shared" si="12"/>
        <v>0</v>
      </c>
      <c r="Q101" s="233">
        <f t="shared" si="12"/>
        <v>0</v>
      </c>
      <c r="R101" s="316"/>
      <c r="S101" s="302"/>
    </row>
    <row r="102" spans="1:17" ht="13.5" thickBot="1">
      <c r="A102" s="495" t="s">
        <v>225</v>
      </c>
      <c r="B102" s="496"/>
      <c r="C102" s="496"/>
      <c r="D102" s="496"/>
      <c r="E102" s="496"/>
      <c r="F102" s="496"/>
      <c r="G102" s="496"/>
      <c r="H102" s="496"/>
      <c r="I102" s="496"/>
      <c r="J102" s="496"/>
      <c r="K102" s="496"/>
      <c r="L102" s="496"/>
      <c r="M102" s="496"/>
      <c r="N102" s="496"/>
      <c r="O102" s="496"/>
      <c r="P102" s="496"/>
      <c r="Q102" s="497"/>
    </row>
    <row r="103" spans="1:17" ht="23.25" customHeight="1">
      <c r="A103" s="498">
        <v>27</v>
      </c>
      <c r="B103" s="500" t="s">
        <v>227</v>
      </c>
      <c r="C103" s="502">
        <v>1973</v>
      </c>
      <c r="D103" s="502">
        <v>3490.7</v>
      </c>
      <c r="E103" s="502">
        <v>3125.1</v>
      </c>
      <c r="F103" s="504"/>
      <c r="G103" s="223" t="s">
        <v>224</v>
      </c>
      <c r="H103" s="255" t="s">
        <v>29</v>
      </c>
      <c r="I103" s="194">
        <v>698.08</v>
      </c>
      <c r="J103" s="204">
        <v>1.45</v>
      </c>
      <c r="K103" s="236">
        <f>I103*J103</f>
        <v>1012.216</v>
      </c>
      <c r="L103" s="506">
        <f>K104</f>
        <v>1012.216</v>
      </c>
      <c r="M103" s="508">
        <f>ROUND(L103*0.75,3)</f>
        <v>759.162</v>
      </c>
      <c r="N103" s="508">
        <f>L103-M103-O103</f>
        <v>202.44299999999998</v>
      </c>
      <c r="O103" s="489">
        <f>ROUND(L103*0.05,3)</f>
        <v>50.611</v>
      </c>
      <c r="P103" s="491"/>
      <c r="Q103" s="493"/>
    </row>
    <row r="104" spans="1:17" ht="15" customHeight="1" thickBot="1">
      <c r="A104" s="499"/>
      <c r="B104" s="501"/>
      <c r="C104" s="503"/>
      <c r="D104" s="503"/>
      <c r="E104" s="503"/>
      <c r="F104" s="505"/>
      <c r="G104" s="217" t="s">
        <v>33</v>
      </c>
      <c r="H104" s="218"/>
      <c r="I104" s="218"/>
      <c r="J104" s="219"/>
      <c r="K104" s="240">
        <f>SUM(K103:K103)</f>
        <v>1012.216</v>
      </c>
      <c r="L104" s="507"/>
      <c r="M104" s="507"/>
      <c r="N104" s="507"/>
      <c r="O104" s="490"/>
      <c r="P104" s="492"/>
      <c r="Q104" s="494"/>
    </row>
    <row r="105" spans="1:17" ht="13.5" thickBot="1">
      <c r="A105" s="369"/>
      <c r="B105" s="370"/>
      <c r="C105" s="370"/>
      <c r="D105" s="370">
        <f>D103</f>
        <v>3490.7</v>
      </c>
      <c r="E105" s="371">
        <f>E103</f>
        <v>3125.1</v>
      </c>
      <c r="F105" s="90"/>
      <c r="G105" s="91" t="s">
        <v>100</v>
      </c>
      <c r="H105" s="92"/>
      <c r="I105" s="92"/>
      <c r="J105" s="128"/>
      <c r="K105" s="356">
        <f>K104</f>
        <v>1012.216</v>
      </c>
      <c r="L105" s="296">
        <f aca="true" t="shared" si="13" ref="L105:Q105">L103</f>
        <v>1012.216</v>
      </c>
      <c r="M105" s="296">
        <f t="shared" si="13"/>
        <v>759.162</v>
      </c>
      <c r="N105" s="296">
        <f t="shared" si="13"/>
        <v>202.44299999999998</v>
      </c>
      <c r="O105" s="296">
        <f t="shared" si="13"/>
        <v>50.611</v>
      </c>
      <c r="P105" s="296">
        <f t="shared" si="13"/>
        <v>0</v>
      </c>
      <c r="Q105" s="296">
        <f t="shared" si="13"/>
        <v>0</v>
      </c>
    </row>
    <row r="106" spans="1:17" ht="13.5" thickBot="1">
      <c r="A106" s="495" t="s">
        <v>228</v>
      </c>
      <c r="B106" s="496"/>
      <c r="C106" s="496"/>
      <c r="D106" s="496"/>
      <c r="E106" s="496"/>
      <c r="F106" s="496"/>
      <c r="G106" s="496"/>
      <c r="H106" s="496"/>
      <c r="I106" s="496"/>
      <c r="J106" s="496"/>
      <c r="K106" s="496"/>
      <c r="L106" s="496"/>
      <c r="M106" s="496"/>
      <c r="N106" s="496"/>
      <c r="O106" s="496"/>
      <c r="P106" s="496"/>
      <c r="Q106" s="497"/>
    </row>
    <row r="107" spans="1:17" ht="24.75" customHeight="1">
      <c r="A107" s="498">
        <v>28</v>
      </c>
      <c r="B107" s="500" t="s">
        <v>230</v>
      </c>
      <c r="C107" s="502">
        <v>2000</v>
      </c>
      <c r="D107" s="509">
        <v>941</v>
      </c>
      <c r="E107" s="502">
        <v>787.6</v>
      </c>
      <c r="F107" s="504"/>
      <c r="G107" s="288" t="s">
        <v>224</v>
      </c>
      <c r="H107" s="204" t="s">
        <v>29</v>
      </c>
      <c r="I107" s="194">
        <v>349.04</v>
      </c>
      <c r="J107" s="204">
        <v>1.45</v>
      </c>
      <c r="K107" s="236">
        <f>I107*J107</f>
        <v>506.108</v>
      </c>
      <c r="L107" s="506">
        <f>K108</f>
        <v>506.108</v>
      </c>
      <c r="M107" s="508">
        <f>ROUND(L107*0.75,3)</f>
        <v>379.581</v>
      </c>
      <c r="N107" s="508">
        <f>L107-M107-O107</f>
        <v>101.22199999999998</v>
      </c>
      <c r="O107" s="489">
        <f>ROUND(L107*0.05,3)</f>
        <v>25.305</v>
      </c>
      <c r="P107" s="491"/>
      <c r="Q107" s="493"/>
    </row>
    <row r="108" spans="1:17" ht="15" customHeight="1" thickBot="1">
      <c r="A108" s="499"/>
      <c r="B108" s="501"/>
      <c r="C108" s="503"/>
      <c r="D108" s="510"/>
      <c r="E108" s="503"/>
      <c r="F108" s="505"/>
      <c r="G108" s="299" t="s">
        <v>33</v>
      </c>
      <c r="H108" s="218"/>
      <c r="I108" s="218"/>
      <c r="J108" s="219"/>
      <c r="K108" s="240">
        <f>SUM(K107:K107)</f>
        <v>506.108</v>
      </c>
      <c r="L108" s="507"/>
      <c r="M108" s="507"/>
      <c r="N108" s="507"/>
      <c r="O108" s="490"/>
      <c r="P108" s="492"/>
      <c r="Q108" s="494"/>
    </row>
    <row r="109" spans="1:17" ht="13.5" thickBot="1">
      <c r="A109" s="376"/>
      <c r="B109" s="377"/>
      <c r="C109" s="377"/>
      <c r="D109" s="381">
        <f>D107</f>
        <v>941</v>
      </c>
      <c r="E109" s="378">
        <f>E107</f>
        <v>787.6</v>
      </c>
      <c r="F109" s="248"/>
      <c r="G109" s="249" t="s">
        <v>100</v>
      </c>
      <c r="H109" s="250"/>
      <c r="I109" s="250"/>
      <c r="J109" s="256"/>
      <c r="K109" s="356">
        <f>K108</f>
        <v>506.108</v>
      </c>
      <c r="L109" s="296">
        <f aca="true" t="shared" si="14" ref="L109:Q109">L107</f>
        <v>506.108</v>
      </c>
      <c r="M109" s="296">
        <f t="shared" si="14"/>
        <v>379.581</v>
      </c>
      <c r="N109" s="296">
        <f t="shared" si="14"/>
        <v>101.22199999999998</v>
      </c>
      <c r="O109" s="296">
        <f t="shared" si="14"/>
        <v>25.305</v>
      </c>
      <c r="P109" s="296">
        <f t="shared" si="14"/>
        <v>0</v>
      </c>
      <c r="Q109" s="296">
        <f t="shared" si="14"/>
        <v>0</v>
      </c>
    </row>
    <row r="110" spans="1:17" ht="13.5" thickBot="1">
      <c r="A110" s="495" t="s">
        <v>190</v>
      </c>
      <c r="B110" s="496"/>
      <c r="C110" s="496"/>
      <c r="D110" s="496"/>
      <c r="E110" s="496"/>
      <c r="F110" s="496"/>
      <c r="G110" s="496"/>
      <c r="H110" s="496"/>
      <c r="I110" s="496"/>
      <c r="J110" s="496"/>
      <c r="K110" s="496"/>
      <c r="L110" s="496"/>
      <c r="M110" s="496"/>
      <c r="N110" s="496"/>
      <c r="O110" s="496"/>
      <c r="P110" s="496"/>
      <c r="Q110" s="497"/>
    </row>
    <row r="111" spans="1:17" ht="13.5" customHeight="1">
      <c r="A111" s="498">
        <v>29</v>
      </c>
      <c r="B111" s="500" t="s">
        <v>336</v>
      </c>
      <c r="C111" s="502">
        <v>1978</v>
      </c>
      <c r="D111" s="502">
        <v>3700.9</v>
      </c>
      <c r="E111" s="502">
        <v>3224.2</v>
      </c>
      <c r="F111" s="504"/>
      <c r="G111" s="223" t="s">
        <v>224</v>
      </c>
      <c r="H111" s="226" t="s">
        <v>29</v>
      </c>
      <c r="I111" s="225">
        <v>1354</v>
      </c>
      <c r="J111" s="226">
        <v>1.45</v>
      </c>
      <c r="K111" s="244">
        <f>I111*J111</f>
        <v>1963.3</v>
      </c>
      <c r="L111" s="506">
        <f>K112</f>
        <v>1963.3</v>
      </c>
      <c r="M111" s="508">
        <f>ROUND(L111*0.75,3)</f>
        <v>1472.475</v>
      </c>
      <c r="N111" s="508">
        <f>L111-M111-O111</f>
        <v>392.66</v>
      </c>
      <c r="O111" s="489">
        <f>ROUND(L111*0.05,3)</f>
        <v>98.165</v>
      </c>
      <c r="P111" s="491"/>
      <c r="Q111" s="493"/>
    </row>
    <row r="112" spans="1:17" ht="15" customHeight="1" thickBot="1">
      <c r="A112" s="499"/>
      <c r="B112" s="501"/>
      <c r="C112" s="503"/>
      <c r="D112" s="503"/>
      <c r="E112" s="503"/>
      <c r="F112" s="505"/>
      <c r="G112" s="217" t="s">
        <v>33</v>
      </c>
      <c r="H112" s="218"/>
      <c r="I112" s="218"/>
      <c r="J112" s="219"/>
      <c r="K112" s="240">
        <f>SUM(K111:K111)</f>
        <v>1963.3</v>
      </c>
      <c r="L112" s="507"/>
      <c r="M112" s="507"/>
      <c r="N112" s="507"/>
      <c r="O112" s="490"/>
      <c r="P112" s="492"/>
      <c r="Q112" s="494"/>
    </row>
    <row r="113" spans="1:17" ht="13.5" thickBot="1">
      <c r="A113" s="369"/>
      <c r="B113" s="370"/>
      <c r="C113" s="370"/>
      <c r="D113" s="370">
        <f>D111</f>
        <v>3700.9</v>
      </c>
      <c r="E113" s="370">
        <f>E111</f>
        <v>3224.2</v>
      </c>
      <c r="F113" s="90"/>
      <c r="G113" s="91" t="s">
        <v>100</v>
      </c>
      <c r="H113" s="92"/>
      <c r="I113" s="92"/>
      <c r="J113" s="128"/>
      <c r="K113" s="356">
        <f>K112</f>
        <v>1963.3</v>
      </c>
      <c r="L113" s="296">
        <f aca="true" t="shared" si="15" ref="L113:Q113">L111</f>
        <v>1963.3</v>
      </c>
      <c r="M113" s="296">
        <f t="shared" si="15"/>
        <v>1472.475</v>
      </c>
      <c r="N113" s="296">
        <f t="shared" si="15"/>
        <v>392.66</v>
      </c>
      <c r="O113" s="296">
        <f t="shared" si="15"/>
        <v>98.165</v>
      </c>
      <c r="P113" s="296">
        <f t="shared" si="15"/>
        <v>0</v>
      </c>
      <c r="Q113" s="296">
        <f t="shared" si="15"/>
        <v>0</v>
      </c>
    </row>
    <row r="114" spans="1:17" ht="13.5" thickBot="1">
      <c r="A114" s="112"/>
      <c r="B114" s="365" t="s">
        <v>108</v>
      </c>
      <c r="C114" s="113"/>
      <c r="D114" s="130">
        <f>D113+D109+D105+D101+D95+D91+D87+D78+D70+D62+D58+D50+D46+D38+D31+D23</f>
        <v>90047.40000000001</v>
      </c>
      <c r="E114" s="130">
        <f>E113+E109+E105+E101+E95+E91+E87+E78+E70+E62+E58+E50+E46+E38+E31+E23</f>
        <v>74163.20000000001</v>
      </c>
      <c r="F114" s="131"/>
      <c r="G114" s="115"/>
      <c r="H114" s="113"/>
      <c r="I114" s="113"/>
      <c r="J114" s="113"/>
      <c r="K114" s="357">
        <f>K23+K31+K38+K42+K46+K50+K58+K62+K70++K78+K87+K91+K95+K101+K105+K109+K113</f>
        <v>37829.33400000001</v>
      </c>
      <c r="L114" s="336">
        <f aca="true" t="shared" si="16" ref="L114:Q114">L113+L109+L105+L101+L95+L91+L87+L78+L70+L62+L58+L46+L42+L38+L31+L23+L50</f>
        <v>37829.333999999995</v>
      </c>
      <c r="M114" s="336">
        <f t="shared" si="16"/>
        <v>28372.000999999997</v>
      </c>
      <c r="N114" s="336">
        <f t="shared" si="16"/>
        <v>7565.865999999999</v>
      </c>
      <c r="O114" s="336">
        <f t="shared" si="16"/>
        <v>1891.4669999999996</v>
      </c>
      <c r="P114" s="336">
        <f t="shared" si="16"/>
        <v>0</v>
      </c>
      <c r="Q114" s="336">
        <f t="shared" si="16"/>
        <v>0</v>
      </c>
    </row>
  </sheetData>
  <sheetProtection/>
  <mergeCells count="389">
    <mergeCell ref="K1:Q1"/>
    <mergeCell ref="K2:P2"/>
    <mergeCell ref="A3:Q3"/>
    <mergeCell ref="A4:A7"/>
    <mergeCell ref="B4:B7"/>
    <mergeCell ref="D4:F4"/>
    <mergeCell ref="G4:G7"/>
    <mergeCell ref="H4:H7"/>
    <mergeCell ref="I4:I7"/>
    <mergeCell ref="J4:J7"/>
    <mergeCell ref="N6:N7"/>
    <mergeCell ref="K4:K7"/>
    <mergeCell ref="L4:Q4"/>
    <mergeCell ref="M5:Q5"/>
    <mergeCell ref="M6:M7"/>
    <mergeCell ref="P6:Q6"/>
    <mergeCell ref="O6:O7"/>
    <mergeCell ref="C5:C7"/>
    <mergeCell ref="D5:D7"/>
    <mergeCell ref="E5:F5"/>
    <mergeCell ref="L5:L7"/>
    <mergeCell ref="E6:E7"/>
    <mergeCell ref="F6:F7"/>
    <mergeCell ref="A10:Q10"/>
    <mergeCell ref="A11:A15"/>
    <mergeCell ref="B11:B15"/>
    <mergeCell ref="E21:E22"/>
    <mergeCell ref="F21:F22"/>
    <mergeCell ref="L21:L22"/>
    <mergeCell ref="M21:M22"/>
    <mergeCell ref="P11:P15"/>
    <mergeCell ref="Q11:Q15"/>
    <mergeCell ref="C11:C15"/>
    <mergeCell ref="D11:D15"/>
    <mergeCell ref="L11:L15"/>
    <mergeCell ref="M11:M15"/>
    <mergeCell ref="E11:E15"/>
    <mergeCell ref="F11:F15"/>
    <mergeCell ref="N11:N15"/>
    <mergeCell ref="O11:O15"/>
    <mergeCell ref="E16:E20"/>
    <mergeCell ref="F16:F20"/>
    <mergeCell ref="L16:L20"/>
    <mergeCell ref="M16:M20"/>
    <mergeCell ref="N16:N20"/>
    <mergeCell ref="O16:O20"/>
    <mergeCell ref="A16:A20"/>
    <mergeCell ref="B16:B20"/>
    <mergeCell ref="C16:C20"/>
    <mergeCell ref="D16:D20"/>
    <mergeCell ref="A21:A22"/>
    <mergeCell ref="B21:B22"/>
    <mergeCell ref="C21:C22"/>
    <mergeCell ref="D21:D22"/>
    <mergeCell ref="P21:P22"/>
    <mergeCell ref="Q21:Q22"/>
    <mergeCell ref="P16:P20"/>
    <mergeCell ref="Q16:Q20"/>
    <mergeCell ref="N21:N22"/>
    <mergeCell ref="O21:O22"/>
    <mergeCell ref="D27:D28"/>
    <mergeCell ref="N27:N28"/>
    <mergeCell ref="E27:E28"/>
    <mergeCell ref="F27:F28"/>
    <mergeCell ref="O27:O28"/>
    <mergeCell ref="L27:L28"/>
    <mergeCell ref="M27:M28"/>
    <mergeCell ref="A23:B23"/>
    <mergeCell ref="A24:Q24"/>
    <mergeCell ref="A25:A26"/>
    <mergeCell ref="B25:B26"/>
    <mergeCell ref="C25:C26"/>
    <mergeCell ref="D25:D26"/>
    <mergeCell ref="E25:E26"/>
    <mergeCell ref="F25:F26"/>
    <mergeCell ref="L25:L26"/>
    <mergeCell ref="M25:M26"/>
    <mergeCell ref="C27:C28"/>
    <mergeCell ref="P25:P26"/>
    <mergeCell ref="Q25:Q26"/>
    <mergeCell ref="N25:N26"/>
    <mergeCell ref="O25:O26"/>
    <mergeCell ref="Q33:Q35"/>
    <mergeCell ref="P27:P28"/>
    <mergeCell ref="Q27:Q28"/>
    <mergeCell ref="A29:A30"/>
    <mergeCell ref="B29:B30"/>
    <mergeCell ref="C29:C30"/>
    <mergeCell ref="D29:D30"/>
    <mergeCell ref="O29:O30"/>
    <mergeCell ref="A27:A28"/>
    <mergeCell ref="B27:B28"/>
    <mergeCell ref="N29:N30"/>
    <mergeCell ref="N33:N35"/>
    <mergeCell ref="O33:O35"/>
    <mergeCell ref="P33:P35"/>
    <mergeCell ref="L33:L35"/>
    <mergeCell ref="M33:M35"/>
    <mergeCell ref="L29:L30"/>
    <mergeCell ref="M29:M30"/>
    <mergeCell ref="B36:B37"/>
    <mergeCell ref="F33:F35"/>
    <mergeCell ref="P29:P30"/>
    <mergeCell ref="E29:E30"/>
    <mergeCell ref="F29:F30"/>
    <mergeCell ref="A31:B31"/>
    <mergeCell ref="A32:Q32"/>
    <mergeCell ref="A33:A35"/>
    <mergeCell ref="B33:B35"/>
    <mergeCell ref="Q29:Q30"/>
    <mergeCell ref="C33:C35"/>
    <mergeCell ref="D33:D35"/>
    <mergeCell ref="E33:E35"/>
    <mergeCell ref="C36:C37"/>
    <mergeCell ref="D36:D37"/>
    <mergeCell ref="A44:A45"/>
    <mergeCell ref="Q36:Q37"/>
    <mergeCell ref="O36:O37"/>
    <mergeCell ref="P36:P37"/>
    <mergeCell ref="E36:E37"/>
    <mergeCell ref="F36:F37"/>
    <mergeCell ref="M36:M37"/>
    <mergeCell ref="N36:N37"/>
    <mergeCell ref="L36:L37"/>
    <mergeCell ref="A36:A37"/>
    <mergeCell ref="A39:Q39"/>
    <mergeCell ref="A40:A41"/>
    <mergeCell ref="B40:B41"/>
    <mergeCell ref="C40:C41"/>
    <mergeCell ref="D40:D41"/>
    <mergeCell ref="E40:E41"/>
    <mergeCell ref="F40:F41"/>
    <mergeCell ref="B44:B45"/>
    <mergeCell ref="C44:C45"/>
    <mergeCell ref="D44:D45"/>
    <mergeCell ref="O40:O41"/>
    <mergeCell ref="O44:O45"/>
    <mergeCell ref="E44:E45"/>
    <mergeCell ref="F44:F45"/>
    <mergeCell ref="P40:P41"/>
    <mergeCell ref="Q40:Q41"/>
    <mergeCell ref="A43:Q43"/>
    <mergeCell ref="N40:N41"/>
    <mergeCell ref="L40:L41"/>
    <mergeCell ref="M40:M41"/>
    <mergeCell ref="Q52:Q54"/>
    <mergeCell ref="F48:F49"/>
    <mergeCell ref="L48:L49"/>
    <mergeCell ref="M48:M49"/>
    <mergeCell ref="N48:N49"/>
    <mergeCell ref="P44:P45"/>
    <mergeCell ref="Q44:Q45"/>
    <mergeCell ref="L52:L54"/>
    <mergeCell ref="L44:L45"/>
    <mergeCell ref="M44:M45"/>
    <mergeCell ref="N44:N45"/>
    <mergeCell ref="O48:O49"/>
    <mergeCell ref="A47:Q47"/>
    <mergeCell ref="A48:A49"/>
    <mergeCell ref="B48:B49"/>
    <mergeCell ref="C48:C49"/>
    <mergeCell ref="D48:D49"/>
    <mergeCell ref="E48:E49"/>
    <mergeCell ref="P48:P49"/>
    <mergeCell ref="F55:F57"/>
    <mergeCell ref="L55:L57"/>
    <mergeCell ref="E55:E57"/>
    <mergeCell ref="A51:Q51"/>
    <mergeCell ref="A52:A54"/>
    <mergeCell ref="B52:B54"/>
    <mergeCell ref="C52:C54"/>
    <mergeCell ref="D52:D54"/>
    <mergeCell ref="E52:E54"/>
    <mergeCell ref="F52:F54"/>
    <mergeCell ref="A55:A57"/>
    <mergeCell ref="B55:B57"/>
    <mergeCell ref="C55:C57"/>
    <mergeCell ref="D55:D57"/>
    <mergeCell ref="P55:P57"/>
    <mergeCell ref="M52:M54"/>
    <mergeCell ref="N52:N54"/>
    <mergeCell ref="O52:O54"/>
    <mergeCell ref="P52:P54"/>
    <mergeCell ref="O55:O57"/>
    <mergeCell ref="M55:M57"/>
    <mergeCell ref="N55:N57"/>
    <mergeCell ref="Q55:Q57"/>
    <mergeCell ref="A59:Q59"/>
    <mergeCell ref="A60:A61"/>
    <mergeCell ref="B60:B61"/>
    <mergeCell ref="C60:C61"/>
    <mergeCell ref="D60:D61"/>
    <mergeCell ref="E60:E61"/>
    <mergeCell ref="F60:F61"/>
    <mergeCell ref="L60:L61"/>
    <mergeCell ref="M60:M61"/>
    <mergeCell ref="E64:E65"/>
    <mergeCell ref="O64:O65"/>
    <mergeCell ref="P64:P65"/>
    <mergeCell ref="N60:N61"/>
    <mergeCell ref="O60:O61"/>
    <mergeCell ref="P60:P61"/>
    <mergeCell ref="Q60:Q61"/>
    <mergeCell ref="A63:Q63"/>
    <mergeCell ref="F64:F65"/>
    <mergeCell ref="L64:L65"/>
    <mergeCell ref="M64:M65"/>
    <mergeCell ref="N64:N65"/>
    <mergeCell ref="A64:A65"/>
    <mergeCell ref="B64:B65"/>
    <mergeCell ref="C64:C65"/>
    <mergeCell ref="D64:D65"/>
    <mergeCell ref="M66:M67"/>
    <mergeCell ref="N66:N67"/>
    <mergeCell ref="Q64:Q65"/>
    <mergeCell ref="A66:A67"/>
    <mergeCell ref="B66:B67"/>
    <mergeCell ref="C66:C67"/>
    <mergeCell ref="D66:D67"/>
    <mergeCell ref="E66:E67"/>
    <mergeCell ref="F66:F67"/>
    <mergeCell ref="L66:L67"/>
    <mergeCell ref="O66:O67"/>
    <mergeCell ref="P66:P67"/>
    <mergeCell ref="Q66:Q67"/>
    <mergeCell ref="A68:A69"/>
    <mergeCell ref="B68:B69"/>
    <mergeCell ref="C68:C69"/>
    <mergeCell ref="D68:D69"/>
    <mergeCell ref="E68:E69"/>
    <mergeCell ref="F68:F69"/>
    <mergeCell ref="L68:L69"/>
    <mergeCell ref="Q72:Q73"/>
    <mergeCell ref="Q68:Q69"/>
    <mergeCell ref="A71:Q71"/>
    <mergeCell ref="A72:A73"/>
    <mergeCell ref="B72:B73"/>
    <mergeCell ref="C72:C73"/>
    <mergeCell ref="D72:D73"/>
    <mergeCell ref="N72:N73"/>
    <mergeCell ref="O72:O73"/>
    <mergeCell ref="O68:O69"/>
    <mergeCell ref="P68:P69"/>
    <mergeCell ref="P72:P73"/>
    <mergeCell ref="E72:E73"/>
    <mergeCell ref="F72:F73"/>
    <mergeCell ref="L72:L73"/>
    <mergeCell ref="M72:M73"/>
    <mergeCell ref="M68:M69"/>
    <mergeCell ref="N68:N69"/>
    <mergeCell ref="P74:P75"/>
    <mergeCell ref="Q74:Q75"/>
    <mergeCell ref="L74:L75"/>
    <mergeCell ref="M74:M75"/>
    <mergeCell ref="N74:N75"/>
    <mergeCell ref="O74:O75"/>
    <mergeCell ref="Q76:Q77"/>
    <mergeCell ref="A76:A77"/>
    <mergeCell ref="B76:B77"/>
    <mergeCell ref="C76:C77"/>
    <mergeCell ref="D76:D77"/>
    <mergeCell ref="E76:E77"/>
    <mergeCell ref="O76:O77"/>
    <mergeCell ref="M76:M77"/>
    <mergeCell ref="N76:N77"/>
    <mergeCell ref="P76:P77"/>
    <mergeCell ref="A74:A75"/>
    <mergeCell ref="B74:B75"/>
    <mergeCell ref="C74:C75"/>
    <mergeCell ref="D74:D75"/>
    <mergeCell ref="E74:E75"/>
    <mergeCell ref="F74:F75"/>
    <mergeCell ref="F76:F77"/>
    <mergeCell ref="L76:L77"/>
    <mergeCell ref="Q84:Q86"/>
    <mergeCell ref="N84:N86"/>
    <mergeCell ref="A80:A83"/>
    <mergeCell ref="B80:B83"/>
    <mergeCell ref="L84:L86"/>
    <mergeCell ref="E80:E83"/>
    <mergeCell ref="F80:F83"/>
    <mergeCell ref="M80:M83"/>
    <mergeCell ref="N80:N83"/>
    <mergeCell ref="C80:C83"/>
    <mergeCell ref="A79:Q79"/>
    <mergeCell ref="O80:O83"/>
    <mergeCell ref="P80:P83"/>
    <mergeCell ref="Q80:Q83"/>
    <mergeCell ref="L80:L83"/>
    <mergeCell ref="D80:D83"/>
    <mergeCell ref="O89:O90"/>
    <mergeCell ref="F89:F90"/>
    <mergeCell ref="L89:L90"/>
    <mergeCell ref="M89:M90"/>
    <mergeCell ref="N89:N90"/>
    <mergeCell ref="B89:B90"/>
    <mergeCell ref="C89:C90"/>
    <mergeCell ref="D89:D90"/>
    <mergeCell ref="E89:E90"/>
    <mergeCell ref="D84:D86"/>
    <mergeCell ref="E84:E86"/>
    <mergeCell ref="M84:M86"/>
    <mergeCell ref="A88:Q88"/>
    <mergeCell ref="A84:A86"/>
    <mergeCell ref="B84:B86"/>
    <mergeCell ref="F84:F86"/>
    <mergeCell ref="O84:O86"/>
    <mergeCell ref="P84:P86"/>
    <mergeCell ref="C84:C86"/>
    <mergeCell ref="P89:P90"/>
    <mergeCell ref="L93:L94"/>
    <mergeCell ref="M93:M94"/>
    <mergeCell ref="N93:N94"/>
    <mergeCell ref="A92:Q92"/>
    <mergeCell ref="A93:A94"/>
    <mergeCell ref="D93:D94"/>
    <mergeCell ref="E93:E94"/>
    <mergeCell ref="Q89:Q90"/>
    <mergeCell ref="A89:A90"/>
    <mergeCell ref="Q97:Q98"/>
    <mergeCell ref="O93:O94"/>
    <mergeCell ref="P93:P94"/>
    <mergeCell ref="Q93:Q94"/>
    <mergeCell ref="A96:Q96"/>
    <mergeCell ref="A97:A98"/>
    <mergeCell ref="P97:P98"/>
    <mergeCell ref="M97:M98"/>
    <mergeCell ref="N97:N98"/>
    <mergeCell ref="O97:O98"/>
    <mergeCell ref="E97:E98"/>
    <mergeCell ref="F97:F98"/>
    <mergeCell ref="B93:B94"/>
    <mergeCell ref="C93:C94"/>
    <mergeCell ref="F93:F94"/>
    <mergeCell ref="B97:B98"/>
    <mergeCell ref="C97:C98"/>
    <mergeCell ref="D97:D98"/>
    <mergeCell ref="L97:L98"/>
    <mergeCell ref="Q99:Q100"/>
    <mergeCell ref="A99:A100"/>
    <mergeCell ref="B99:B100"/>
    <mergeCell ref="C99:C100"/>
    <mergeCell ref="D99:D100"/>
    <mergeCell ref="E99:E100"/>
    <mergeCell ref="F99:F100"/>
    <mergeCell ref="O99:O100"/>
    <mergeCell ref="P99:P100"/>
    <mergeCell ref="L103:L104"/>
    <mergeCell ref="M103:M104"/>
    <mergeCell ref="N103:N104"/>
    <mergeCell ref="L99:L100"/>
    <mergeCell ref="M99:M100"/>
    <mergeCell ref="N99:N100"/>
    <mergeCell ref="D107:D108"/>
    <mergeCell ref="E107:E108"/>
    <mergeCell ref="F107:F108"/>
    <mergeCell ref="A102:Q102"/>
    <mergeCell ref="A103:A104"/>
    <mergeCell ref="B103:B104"/>
    <mergeCell ref="C103:C104"/>
    <mergeCell ref="D103:D104"/>
    <mergeCell ref="E103:E104"/>
    <mergeCell ref="F103:F104"/>
    <mergeCell ref="O107:O108"/>
    <mergeCell ref="P107:P108"/>
    <mergeCell ref="Q107:Q108"/>
    <mergeCell ref="O103:O104"/>
    <mergeCell ref="P103:P104"/>
    <mergeCell ref="Q103:Q104"/>
    <mergeCell ref="A106:Q106"/>
    <mergeCell ref="A107:A108"/>
    <mergeCell ref="B107:B108"/>
    <mergeCell ref="C107:C108"/>
    <mergeCell ref="L111:L112"/>
    <mergeCell ref="M111:M112"/>
    <mergeCell ref="N111:N112"/>
    <mergeCell ref="L107:L108"/>
    <mergeCell ref="M107:M108"/>
    <mergeCell ref="N107:N108"/>
    <mergeCell ref="O111:O112"/>
    <mergeCell ref="P111:P112"/>
    <mergeCell ref="Q111:Q112"/>
    <mergeCell ref="A110:Q110"/>
    <mergeCell ref="A111:A112"/>
    <mergeCell ref="B111:B112"/>
    <mergeCell ref="C111:C112"/>
    <mergeCell ref="D111:D112"/>
    <mergeCell ref="E111:E112"/>
    <mergeCell ref="F111:F1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77"/>
  <sheetViews>
    <sheetView view="pageBreakPreview" zoomScaleSheetLayoutView="100" zoomScalePageLayoutView="0" workbookViewId="0" topLeftCell="A349">
      <selection activeCell="A349" sqref="A1:IV16384"/>
    </sheetView>
  </sheetViews>
  <sheetFormatPr defaultColWidth="9.00390625" defaultRowHeight="12.75"/>
  <cols>
    <col min="1" max="1" width="5.75390625" style="0" customWidth="1"/>
    <col min="2" max="2" width="11.625" style="0" customWidth="1"/>
    <col min="3" max="3" width="5.75390625" style="0" customWidth="1"/>
    <col min="4" max="4" width="7.875" style="0" customWidth="1"/>
    <col min="5" max="5" width="8.75390625" style="0" customWidth="1"/>
    <col min="6" max="6" width="5.75390625" style="0" customWidth="1"/>
    <col min="7" max="7" width="16.25390625" style="0" customWidth="1"/>
    <col min="8" max="8" width="4.875" style="0" customWidth="1"/>
    <col min="9" max="10" width="9.25390625" style="0" bestFit="1" customWidth="1"/>
    <col min="11" max="11" width="10.00390625" style="0" bestFit="1" customWidth="1"/>
    <col min="12" max="12" width="10.625" style="0" bestFit="1" customWidth="1"/>
    <col min="13" max="13" width="10.00390625" style="0" bestFit="1" customWidth="1"/>
    <col min="14" max="14" width="9.625" style="0" bestFit="1" customWidth="1"/>
    <col min="15" max="16" width="9.25390625" style="0" bestFit="1" customWidth="1"/>
    <col min="17" max="17" width="9.25390625" style="0" customWidth="1"/>
    <col min="18" max="18" width="9.125" style="311" customWidth="1"/>
    <col min="19" max="19" width="9.125" style="280" customWidth="1"/>
  </cols>
  <sheetData>
    <row r="1" spans="1:17" ht="38.25" customHeight="1">
      <c r="A1" s="1"/>
      <c r="B1" s="2"/>
      <c r="C1" s="1"/>
      <c r="D1" s="2"/>
      <c r="E1" s="2"/>
      <c r="F1" s="2"/>
      <c r="G1" s="3"/>
      <c r="H1" s="2"/>
      <c r="I1" s="2"/>
      <c r="J1" s="2"/>
      <c r="K1" s="624" t="s">
        <v>197</v>
      </c>
      <c r="L1" s="624"/>
      <c r="M1" s="624"/>
      <c r="N1" s="624"/>
      <c r="O1" s="624"/>
      <c r="P1" s="624"/>
      <c r="Q1" s="624"/>
    </row>
    <row r="2" spans="1:17" ht="12.75">
      <c r="A2" s="1"/>
      <c r="B2" s="2"/>
      <c r="C2" s="1"/>
      <c r="D2" s="2"/>
      <c r="E2" s="2"/>
      <c r="F2" s="2"/>
      <c r="G2" s="3"/>
      <c r="H2" s="2"/>
      <c r="I2" s="2"/>
      <c r="J2" s="2"/>
      <c r="K2" s="624" t="s">
        <v>120</v>
      </c>
      <c r="L2" s="624"/>
      <c r="M2" s="624"/>
      <c r="N2" s="624"/>
      <c r="O2" s="624"/>
      <c r="P2" s="624"/>
      <c r="Q2" s="104"/>
    </row>
    <row r="3" spans="1:17" ht="13.5" customHeight="1" thickBot="1">
      <c r="A3" s="625" t="s">
        <v>121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</row>
    <row r="4" spans="1:17" ht="12.75" customHeight="1">
      <c r="A4" s="626" t="s">
        <v>0</v>
      </c>
      <c r="B4" s="733" t="s">
        <v>1</v>
      </c>
      <c r="C4" s="7" t="s">
        <v>2</v>
      </c>
      <c r="D4" s="612" t="s">
        <v>3</v>
      </c>
      <c r="E4" s="613"/>
      <c r="F4" s="631"/>
      <c r="G4" s="632" t="s">
        <v>4</v>
      </c>
      <c r="H4" s="632" t="s">
        <v>5</v>
      </c>
      <c r="I4" s="632" t="s">
        <v>6</v>
      </c>
      <c r="J4" s="637" t="s">
        <v>7</v>
      </c>
      <c r="K4" s="637" t="s">
        <v>8</v>
      </c>
      <c r="L4" s="612" t="s">
        <v>9</v>
      </c>
      <c r="M4" s="613"/>
      <c r="N4" s="613"/>
      <c r="O4" s="613"/>
      <c r="P4" s="613"/>
      <c r="Q4" s="614"/>
    </row>
    <row r="5" spans="1:17" ht="12.75" customHeight="1">
      <c r="A5" s="627"/>
      <c r="B5" s="734"/>
      <c r="C5" s="601" t="s">
        <v>16</v>
      </c>
      <c r="D5" s="604" t="s">
        <v>17</v>
      </c>
      <c r="E5" s="607" t="s">
        <v>18</v>
      </c>
      <c r="F5" s="608"/>
      <c r="G5" s="633"/>
      <c r="H5" s="635"/>
      <c r="I5" s="635"/>
      <c r="J5" s="635"/>
      <c r="K5" s="635"/>
      <c r="L5" s="605" t="s">
        <v>19</v>
      </c>
      <c r="M5" s="615" t="s">
        <v>20</v>
      </c>
      <c r="N5" s="616"/>
      <c r="O5" s="616"/>
      <c r="P5" s="616"/>
      <c r="Q5" s="617"/>
    </row>
    <row r="6" spans="1:17" ht="12.75" customHeight="1">
      <c r="A6" s="627"/>
      <c r="B6" s="734"/>
      <c r="C6" s="602"/>
      <c r="D6" s="605"/>
      <c r="E6" s="604" t="s">
        <v>21</v>
      </c>
      <c r="F6" s="604" t="s">
        <v>22</v>
      </c>
      <c r="G6" s="633"/>
      <c r="H6" s="635"/>
      <c r="I6" s="635"/>
      <c r="J6" s="635"/>
      <c r="K6" s="635"/>
      <c r="L6" s="605"/>
      <c r="M6" s="618" t="s">
        <v>23</v>
      </c>
      <c r="N6" s="601" t="s">
        <v>24</v>
      </c>
      <c r="O6" s="622" t="s">
        <v>25</v>
      </c>
      <c r="P6" s="620" t="s">
        <v>20</v>
      </c>
      <c r="Q6" s="621"/>
    </row>
    <row r="7" spans="1:17" ht="122.25">
      <c r="A7" s="627"/>
      <c r="B7" s="735"/>
      <c r="C7" s="603"/>
      <c r="D7" s="606"/>
      <c r="E7" s="606"/>
      <c r="F7" s="606"/>
      <c r="G7" s="634"/>
      <c r="H7" s="636"/>
      <c r="I7" s="636"/>
      <c r="J7" s="636"/>
      <c r="K7" s="636"/>
      <c r="L7" s="606"/>
      <c r="M7" s="619"/>
      <c r="N7" s="603"/>
      <c r="O7" s="623"/>
      <c r="P7" s="105" t="s">
        <v>122</v>
      </c>
      <c r="Q7" s="106" t="s">
        <v>123</v>
      </c>
    </row>
    <row r="8" spans="1:17" ht="12.75">
      <c r="A8" s="97">
        <v>1</v>
      </c>
      <c r="B8" s="12">
        <v>2</v>
      </c>
      <c r="C8" s="11">
        <v>3</v>
      </c>
      <c r="D8" s="12">
        <v>4</v>
      </c>
      <c r="E8" s="12">
        <v>5</v>
      </c>
      <c r="F8" s="12">
        <v>7</v>
      </c>
      <c r="G8" s="13">
        <v>6</v>
      </c>
      <c r="H8" s="12">
        <v>7</v>
      </c>
      <c r="I8" s="12">
        <v>8</v>
      </c>
      <c r="J8" s="12">
        <v>9</v>
      </c>
      <c r="K8" s="11">
        <v>10</v>
      </c>
      <c r="L8" s="12">
        <v>11</v>
      </c>
      <c r="M8" s="11">
        <v>12</v>
      </c>
      <c r="N8" s="11">
        <v>13</v>
      </c>
      <c r="O8" s="107">
        <v>14</v>
      </c>
      <c r="P8" s="108">
        <v>15</v>
      </c>
      <c r="Q8" s="109">
        <v>16</v>
      </c>
    </row>
    <row r="9" spans="1:17" ht="12.75">
      <c r="A9" s="99" t="s">
        <v>124</v>
      </c>
      <c r="B9" s="18"/>
      <c r="C9" s="19"/>
      <c r="D9" s="19"/>
      <c r="E9" s="19"/>
      <c r="F9" s="19"/>
      <c r="G9" s="20"/>
      <c r="H9" s="19"/>
      <c r="I9" s="19"/>
      <c r="J9" s="19"/>
      <c r="K9" s="19"/>
      <c r="L9" s="19"/>
      <c r="M9" s="19"/>
      <c r="N9" s="19"/>
      <c r="O9" s="18"/>
      <c r="P9" s="110"/>
      <c r="Q9" s="111"/>
    </row>
    <row r="10" spans="1:17" ht="13.5" customHeight="1" thickBot="1">
      <c r="A10" s="714" t="s">
        <v>198</v>
      </c>
      <c r="B10" s="715"/>
      <c r="C10" s="715"/>
      <c r="D10" s="715"/>
      <c r="E10" s="715"/>
      <c r="F10" s="715"/>
      <c r="G10" s="715"/>
      <c r="H10" s="715"/>
      <c r="I10" s="715"/>
      <c r="J10" s="715"/>
      <c r="K10" s="715"/>
      <c r="L10" s="715"/>
      <c r="M10" s="715"/>
      <c r="N10" s="715"/>
      <c r="O10" s="715"/>
      <c r="P10" s="715"/>
      <c r="Q10" s="716"/>
    </row>
    <row r="11" spans="1:17" ht="24" customHeight="1">
      <c r="A11" s="568">
        <v>1</v>
      </c>
      <c r="B11" s="528" t="s">
        <v>200</v>
      </c>
      <c r="C11" s="522">
        <v>1953</v>
      </c>
      <c r="D11" s="710">
        <v>405</v>
      </c>
      <c r="E11" s="522">
        <v>370.2</v>
      </c>
      <c r="F11" s="596"/>
      <c r="G11" s="272" t="s">
        <v>405</v>
      </c>
      <c r="H11" s="204" t="s">
        <v>29</v>
      </c>
      <c r="I11" s="194">
        <v>182</v>
      </c>
      <c r="J11" s="204">
        <v>1.65</v>
      </c>
      <c r="K11" s="273">
        <f>ROUND((I11*J11),3)</f>
        <v>300.3</v>
      </c>
      <c r="L11" s="523">
        <f>K17</f>
        <v>1477.339</v>
      </c>
      <c r="M11" s="523">
        <f>ROUND(L11*0.75,3)</f>
        <v>1108.004</v>
      </c>
      <c r="N11" s="523">
        <f>L11-M11-O11</f>
        <v>295.468</v>
      </c>
      <c r="O11" s="529">
        <f>ROUND(L11*0.05,3)</f>
        <v>73.867</v>
      </c>
      <c r="P11" s="572"/>
      <c r="Q11" s="571"/>
    </row>
    <row r="12" spans="1:17" ht="24" customHeight="1">
      <c r="A12" s="647"/>
      <c r="B12" s="516"/>
      <c r="C12" s="453"/>
      <c r="D12" s="711"/>
      <c r="E12" s="453"/>
      <c r="F12" s="643"/>
      <c r="G12" s="257" t="s">
        <v>201</v>
      </c>
      <c r="H12" s="199" t="s">
        <v>147</v>
      </c>
      <c r="I12" s="198">
        <v>3</v>
      </c>
      <c r="J12" s="304"/>
      <c r="K12" s="238">
        <f>ROUND((I12*J12),3)</f>
        <v>0</v>
      </c>
      <c r="L12" s="454"/>
      <c r="M12" s="454"/>
      <c r="N12" s="454"/>
      <c r="O12" s="517"/>
      <c r="P12" s="558"/>
      <c r="Q12" s="559"/>
    </row>
    <row r="13" spans="1:17" ht="24" customHeight="1">
      <c r="A13" s="647"/>
      <c r="B13" s="516"/>
      <c r="C13" s="453"/>
      <c r="D13" s="711"/>
      <c r="E13" s="453"/>
      <c r="F13" s="643"/>
      <c r="G13" s="202" t="s">
        <v>486</v>
      </c>
      <c r="H13" s="199"/>
      <c r="I13" s="198"/>
      <c r="J13" s="199"/>
      <c r="K13" s="238"/>
      <c r="L13" s="454"/>
      <c r="M13" s="454"/>
      <c r="N13" s="454"/>
      <c r="O13" s="517"/>
      <c r="P13" s="558"/>
      <c r="Q13" s="559"/>
    </row>
    <row r="14" spans="1:17" ht="12.75" customHeight="1">
      <c r="A14" s="647"/>
      <c r="B14" s="516"/>
      <c r="C14" s="453"/>
      <c r="D14" s="711"/>
      <c r="E14" s="453"/>
      <c r="F14" s="643"/>
      <c r="G14" s="202" t="s">
        <v>46</v>
      </c>
      <c r="H14" s="199" t="s">
        <v>45</v>
      </c>
      <c r="I14" s="198">
        <v>346.88</v>
      </c>
      <c r="J14" s="199">
        <v>1.55</v>
      </c>
      <c r="K14" s="238">
        <f>ROUND((I14*J14),3)</f>
        <v>537.664</v>
      </c>
      <c r="L14" s="454"/>
      <c r="M14" s="454"/>
      <c r="N14" s="454"/>
      <c r="O14" s="517"/>
      <c r="P14" s="558"/>
      <c r="Q14" s="559"/>
    </row>
    <row r="15" spans="1:17" ht="9.75" customHeight="1">
      <c r="A15" s="647"/>
      <c r="B15" s="516"/>
      <c r="C15" s="453"/>
      <c r="D15" s="711"/>
      <c r="E15" s="453"/>
      <c r="F15" s="643"/>
      <c r="G15" s="202" t="s">
        <v>70</v>
      </c>
      <c r="H15" s="199" t="s">
        <v>45</v>
      </c>
      <c r="I15" s="198">
        <v>120.75</v>
      </c>
      <c r="J15" s="199">
        <v>4.5</v>
      </c>
      <c r="K15" s="238">
        <f>ROUND((I15*J15),3)</f>
        <v>543.375</v>
      </c>
      <c r="L15" s="454"/>
      <c r="M15" s="454"/>
      <c r="N15" s="454"/>
      <c r="O15" s="517"/>
      <c r="P15" s="558"/>
      <c r="Q15" s="559"/>
    </row>
    <row r="16" spans="1:17" ht="20.25" customHeight="1">
      <c r="A16" s="647"/>
      <c r="B16" s="516"/>
      <c r="C16" s="453"/>
      <c r="D16" s="711"/>
      <c r="E16" s="453"/>
      <c r="F16" s="643"/>
      <c r="G16" s="257" t="s">
        <v>164</v>
      </c>
      <c r="H16" s="199" t="s">
        <v>45</v>
      </c>
      <c r="I16" s="198">
        <v>80</v>
      </c>
      <c r="J16" s="199">
        <v>1.2</v>
      </c>
      <c r="K16" s="238">
        <f>ROUND((I16*J16),3)</f>
        <v>96</v>
      </c>
      <c r="L16" s="454"/>
      <c r="M16" s="454"/>
      <c r="N16" s="454"/>
      <c r="O16" s="517"/>
      <c r="P16" s="558"/>
      <c r="Q16" s="559"/>
    </row>
    <row r="17" spans="1:17" ht="24" customHeight="1" thickBot="1">
      <c r="A17" s="720"/>
      <c r="B17" s="533"/>
      <c r="C17" s="556"/>
      <c r="D17" s="712"/>
      <c r="E17" s="556"/>
      <c r="F17" s="713"/>
      <c r="G17" s="274" t="s">
        <v>33</v>
      </c>
      <c r="H17" s="261"/>
      <c r="I17" s="261"/>
      <c r="J17" s="262"/>
      <c r="K17" s="275">
        <f>SUM(K11:K16)</f>
        <v>1477.339</v>
      </c>
      <c r="L17" s="524"/>
      <c r="M17" s="524"/>
      <c r="N17" s="524"/>
      <c r="O17" s="530"/>
      <c r="P17" s="539"/>
      <c r="Q17" s="537"/>
    </row>
    <row r="18" spans="1:17" ht="21.75" customHeight="1">
      <c r="A18" s="568">
        <v>2</v>
      </c>
      <c r="B18" s="528" t="s">
        <v>202</v>
      </c>
      <c r="C18" s="522">
        <v>1966</v>
      </c>
      <c r="D18" s="522">
        <v>332.5</v>
      </c>
      <c r="E18" s="522">
        <v>219.4</v>
      </c>
      <c r="F18" s="522"/>
      <c r="G18" s="272" t="s">
        <v>405</v>
      </c>
      <c r="H18" s="199" t="s">
        <v>29</v>
      </c>
      <c r="I18" s="198">
        <v>1020</v>
      </c>
      <c r="J18" s="199">
        <v>1.65</v>
      </c>
      <c r="K18" s="238">
        <f>ROUND((I18*J18),3)</f>
        <v>1683</v>
      </c>
      <c r="L18" s="523">
        <f>K24</f>
        <v>6371.75</v>
      </c>
      <c r="M18" s="523">
        <f>ROUND(L18*0.75,3)</f>
        <v>4778.813</v>
      </c>
      <c r="N18" s="523">
        <f>L18-M18-O18</f>
        <v>1274.349</v>
      </c>
      <c r="O18" s="523">
        <f>ROUND(L18*0.05,3)</f>
        <v>318.588</v>
      </c>
      <c r="P18" s="572"/>
      <c r="Q18" s="571"/>
    </row>
    <row r="19" spans="1:17" ht="17.25" customHeight="1">
      <c r="A19" s="647"/>
      <c r="B19" s="516"/>
      <c r="C19" s="453"/>
      <c r="D19" s="453"/>
      <c r="E19" s="453"/>
      <c r="F19" s="453"/>
      <c r="G19" s="202" t="s">
        <v>486</v>
      </c>
      <c r="H19" s="199"/>
      <c r="I19" s="198"/>
      <c r="J19" s="199"/>
      <c r="K19" s="238"/>
      <c r="L19" s="454"/>
      <c r="M19" s="454"/>
      <c r="N19" s="454"/>
      <c r="O19" s="454"/>
      <c r="P19" s="558"/>
      <c r="Q19" s="559"/>
    </row>
    <row r="20" spans="1:17" ht="21" customHeight="1">
      <c r="A20" s="647"/>
      <c r="B20" s="516"/>
      <c r="C20" s="453"/>
      <c r="D20" s="453"/>
      <c r="E20" s="453"/>
      <c r="F20" s="453"/>
      <c r="G20" s="202" t="s">
        <v>406</v>
      </c>
      <c r="H20" s="199" t="s">
        <v>45</v>
      </c>
      <c r="I20" s="198">
        <v>66</v>
      </c>
      <c r="J20" s="199">
        <v>1.9</v>
      </c>
      <c r="K20" s="238">
        <f>ROUND((I20*J20),3)</f>
        <v>125.4</v>
      </c>
      <c r="L20" s="454"/>
      <c r="M20" s="454"/>
      <c r="N20" s="454"/>
      <c r="O20" s="454"/>
      <c r="P20" s="558"/>
      <c r="Q20" s="559"/>
    </row>
    <row r="21" spans="1:17" ht="9" customHeight="1">
      <c r="A21" s="647"/>
      <c r="B21" s="516"/>
      <c r="C21" s="453"/>
      <c r="D21" s="453"/>
      <c r="E21" s="453"/>
      <c r="F21" s="453"/>
      <c r="G21" s="202" t="s">
        <v>46</v>
      </c>
      <c r="H21" s="199" t="s">
        <v>45</v>
      </c>
      <c r="I21" s="198">
        <v>1387</v>
      </c>
      <c r="J21" s="199">
        <v>1.55</v>
      </c>
      <c r="K21" s="238">
        <f>ROUND((I21*J21),3)</f>
        <v>2149.85</v>
      </c>
      <c r="L21" s="454"/>
      <c r="M21" s="454"/>
      <c r="N21" s="454"/>
      <c r="O21" s="454"/>
      <c r="P21" s="558"/>
      <c r="Q21" s="559"/>
    </row>
    <row r="22" spans="1:17" ht="9.75" customHeight="1">
      <c r="A22" s="647"/>
      <c r="B22" s="516"/>
      <c r="C22" s="453"/>
      <c r="D22" s="453"/>
      <c r="E22" s="453"/>
      <c r="F22" s="453"/>
      <c r="G22" s="202" t="s">
        <v>70</v>
      </c>
      <c r="H22" s="199" t="s">
        <v>45</v>
      </c>
      <c r="I22" s="198">
        <v>483</v>
      </c>
      <c r="J22" s="199">
        <v>4.5</v>
      </c>
      <c r="K22" s="238">
        <f>ROUND((I22*J22),3)</f>
        <v>2173.5</v>
      </c>
      <c r="L22" s="454"/>
      <c r="M22" s="454"/>
      <c r="N22" s="454"/>
      <c r="O22" s="454"/>
      <c r="P22" s="558"/>
      <c r="Q22" s="559"/>
    </row>
    <row r="23" spans="1:17" ht="16.5" customHeight="1">
      <c r="A23" s="647"/>
      <c r="B23" s="516"/>
      <c r="C23" s="453"/>
      <c r="D23" s="453"/>
      <c r="E23" s="453"/>
      <c r="F23" s="453"/>
      <c r="G23" s="257" t="s">
        <v>164</v>
      </c>
      <c r="H23" s="199" t="s">
        <v>45</v>
      </c>
      <c r="I23" s="198">
        <v>200</v>
      </c>
      <c r="J23" s="199">
        <v>1.2</v>
      </c>
      <c r="K23" s="238">
        <f>ROUND((I23*J23),3)</f>
        <v>240</v>
      </c>
      <c r="L23" s="454"/>
      <c r="M23" s="454"/>
      <c r="N23" s="454"/>
      <c r="O23" s="454"/>
      <c r="P23" s="558"/>
      <c r="Q23" s="559"/>
    </row>
    <row r="24" spans="1:17" ht="21" customHeight="1" thickBot="1">
      <c r="A24" s="595"/>
      <c r="B24" s="533"/>
      <c r="C24" s="534"/>
      <c r="D24" s="534"/>
      <c r="E24" s="534"/>
      <c r="F24" s="534"/>
      <c r="G24" s="276" t="s">
        <v>33</v>
      </c>
      <c r="H24" s="277"/>
      <c r="I24" s="277"/>
      <c r="J24" s="278"/>
      <c r="K24" s="269">
        <f>SUM(K18:K23)</f>
        <v>6371.75</v>
      </c>
      <c r="L24" s="524"/>
      <c r="M24" s="524"/>
      <c r="N24" s="524"/>
      <c r="O24" s="524"/>
      <c r="P24" s="539"/>
      <c r="Q24" s="537"/>
    </row>
    <row r="25" spans="1:17" ht="17.25" customHeight="1">
      <c r="A25" s="568">
        <v>3</v>
      </c>
      <c r="B25" s="522" t="s">
        <v>203</v>
      </c>
      <c r="C25" s="522">
        <v>1954</v>
      </c>
      <c r="D25" s="573">
        <v>1031.5</v>
      </c>
      <c r="E25" s="522">
        <v>896.8</v>
      </c>
      <c r="F25" s="522"/>
      <c r="G25" s="272" t="s">
        <v>405</v>
      </c>
      <c r="H25" s="194" t="s">
        <v>29</v>
      </c>
      <c r="I25" s="194">
        <v>773</v>
      </c>
      <c r="J25" s="204">
        <v>1.65</v>
      </c>
      <c r="K25" s="236">
        <f>ROUND((I25*J25),3)</f>
        <v>1275.45</v>
      </c>
      <c r="L25" s="523">
        <f>K31</f>
        <v>3100.075</v>
      </c>
      <c r="M25" s="523">
        <f>ROUND(L25*0.75,3)</f>
        <v>2325.056</v>
      </c>
      <c r="N25" s="523">
        <f>L25-M25-O25</f>
        <v>620.0149999999998</v>
      </c>
      <c r="O25" s="529">
        <f>ROUND(L25*0.05,3)</f>
        <v>155.004</v>
      </c>
      <c r="P25" s="572"/>
      <c r="Q25" s="571"/>
    </row>
    <row r="26" spans="1:17" ht="17.25" customHeight="1">
      <c r="A26" s="647"/>
      <c r="B26" s="453"/>
      <c r="C26" s="453"/>
      <c r="D26" s="574"/>
      <c r="E26" s="453"/>
      <c r="F26" s="453"/>
      <c r="G26" s="257" t="s">
        <v>408</v>
      </c>
      <c r="H26" s="198" t="s">
        <v>29</v>
      </c>
      <c r="I26" s="198">
        <v>54</v>
      </c>
      <c r="J26" s="304"/>
      <c r="K26" s="238">
        <f>ROUND((I26*J26),3)</f>
        <v>0</v>
      </c>
      <c r="L26" s="454"/>
      <c r="M26" s="454"/>
      <c r="N26" s="454"/>
      <c r="O26" s="517"/>
      <c r="P26" s="558"/>
      <c r="Q26" s="559"/>
    </row>
    <row r="27" spans="1:17" ht="17.25" customHeight="1">
      <c r="A27" s="647"/>
      <c r="B27" s="453"/>
      <c r="C27" s="453"/>
      <c r="D27" s="574"/>
      <c r="E27" s="453"/>
      <c r="F27" s="453"/>
      <c r="G27" s="202" t="s">
        <v>486</v>
      </c>
      <c r="H27" s="198"/>
      <c r="I27" s="198"/>
      <c r="J27" s="199"/>
      <c r="K27" s="238"/>
      <c r="L27" s="454"/>
      <c r="M27" s="454"/>
      <c r="N27" s="454"/>
      <c r="O27" s="517"/>
      <c r="P27" s="558"/>
      <c r="Q27" s="559"/>
    </row>
    <row r="28" spans="1:17" ht="20.25" customHeight="1">
      <c r="A28" s="647"/>
      <c r="B28" s="453"/>
      <c r="C28" s="453"/>
      <c r="D28" s="574"/>
      <c r="E28" s="453"/>
      <c r="F28" s="453"/>
      <c r="G28" s="202" t="s">
        <v>406</v>
      </c>
      <c r="H28" s="199" t="s">
        <v>45</v>
      </c>
      <c r="I28" s="198">
        <v>55</v>
      </c>
      <c r="J28" s="199">
        <v>1.9</v>
      </c>
      <c r="K28" s="238">
        <f>ROUND((I28*J28),3)</f>
        <v>104.5</v>
      </c>
      <c r="L28" s="454"/>
      <c r="M28" s="454"/>
      <c r="N28" s="454"/>
      <c r="O28" s="517"/>
      <c r="P28" s="558"/>
      <c r="Q28" s="559"/>
    </row>
    <row r="29" spans="1:17" ht="10.5" customHeight="1">
      <c r="A29" s="647"/>
      <c r="B29" s="453"/>
      <c r="C29" s="453"/>
      <c r="D29" s="574"/>
      <c r="E29" s="453"/>
      <c r="F29" s="453"/>
      <c r="G29" s="202" t="s">
        <v>70</v>
      </c>
      <c r="H29" s="199" t="s">
        <v>45</v>
      </c>
      <c r="I29" s="198">
        <v>362.25</v>
      </c>
      <c r="J29" s="199">
        <v>4.5</v>
      </c>
      <c r="K29" s="238">
        <f>ROUND((I29*J29),3)</f>
        <v>1630.125</v>
      </c>
      <c r="L29" s="454"/>
      <c r="M29" s="454"/>
      <c r="N29" s="454"/>
      <c r="O29" s="517"/>
      <c r="P29" s="558"/>
      <c r="Q29" s="559"/>
    </row>
    <row r="30" spans="1:17" ht="17.25" customHeight="1">
      <c r="A30" s="647"/>
      <c r="B30" s="453"/>
      <c r="C30" s="453"/>
      <c r="D30" s="574"/>
      <c r="E30" s="453"/>
      <c r="F30" s="453"/>
      <c r="G30" s="257" t="s">
        <v>164</v>
      </c>
      <c r="H30" s="199" t="s">
        <v>45</v>
      </c>
      <c r="I30" s="198">
        <v>75</v>
      </c>
      <c r="J30" s="199">
        <v>1.2</v>
      </c>
      <c r="K30" s="238">
        <f>ROUND((I30*J30),3)</f>
        <v>90</v>
      </c>
      <c r="L30" s="454"/>
      <c r="M30" s="454"/>
      <c r="N30" s="454"/>
      <c r="O30" s="517"/>
      <c r="P30" s="558"/>
      <c r="Q30" s="559"/>
    </row>
    <row r="31" spans="1:17" ht="20.25" customHeight="1" thickBot="1">
      <c r="A31" s="595"/>
      <c r="B31" s="534"/>
      <c r="C31" s="534"/>
      <c r="D31" s="534"/>
      <c r="E31" s="534"/>
      <c r="F31" s="534"/>
      <c r="G31" s="276" t="s">
        <v>33</v>
      </c>
      <c r="H31" s="277"/>
      <c r="I31" s="277"/>
      <c r="J31" s="278"/>
      <c r="K31" s="269">
        <f>SUM(K25:K30)</f>
        <v>3100.075</v>
      </c>
      <c r="L31" s="524"/>
      <c r="M31" s="524"/>
      <c r="N31" s="524"/>
      <c r="O31" s="530"/>
      <c r="P31" s="539"/>
      <c r="Q31" s="537"/>
    </row>
    <row r="32" spans="1:17" ht="17.25" customHeight="1">
      <c r="A32" s="568">
        <v>4</v>
      </c>
      <c r="B32" s="522" t="s">
        <v>204</v>
      </c>
      <c r="C32" s="522">
        <v>1954</v>
      </c>
      <c r="D32" s="573">
        <v>1035.3</v>
      </c>
      <c r="E32" s="522">
        <v>895.7</v>
      </c>
      <c r="F32" s="522"/>
      <c r="G32" s="272" t="s">
        <v>405</v>
      </c>
      <c r="H32" s="194" t="s">
        <v>29</v>
      </c>
      <c r="I32" s="194">
        <v>773</v>
      </c>
      <c r="J32" s="204">
        <v>1.65</v>
      </c>
      <c r="K32" s="236">
        <f>ROUND((I32*J32),3)</f>
        <v>1275.45</v>
      </c>
      <c r="L32" s="523">
        <f>K38</f>
        <v>3100.075</v>
      </c>
      <c r="M32" s="523">
        <f>ROUND(L32*0.75,3)</f>
        <v>2325.056</v>
      </c>
      <c r="N32" s="523">
        <f>L32-M32-O32</f>
        <v>620.0149999999998</v>
      </c>
      <c r="O32" s="529">
        <f>ROUND(L32*0.05,3)</f>
        <v>155.004</v>
      </c>
      <c r="P32" s="558"/>
      <c r="Q32" s="559"/>
    </row>
    <row r="33" spans="1:17" ht="18" customHeight="1">
      <c r="A33" s="647"/>
      <c r="B33" s="453"/>
      <c r="C33" s="453"/>
      <c r="D33" s="574"/>
      <c r="E33" s="453"/>
      <c r="F33" s="453"/>
      <c r="G33" s="257" t="s">
        <v>407</v>
      </c>
      <c r="H33" s="198" t="s">
        <v>29</v>
      </c>
      <c r="I33" s="198">
        <v>54</v>
      </c>
      <c r="J33" s="304"/>
      <c r="K33" s="238">
        <f>ROUND((I33*J33),3)</f>
        <v>0</v>
      </c>
      <c r="L33" s="454"/>
      <c r="M33" s="454"/>
      <c r="N33" s="454"/>
      <c r="O33" s="517"/>
      <c r="P33" s="558"/>
      <c r="Q33" s="559"/>
    </row>
    <row r="34" spans="1:17" ht="18" customHeight="1">
      <c r="A34" s="647"/>
      <c r="B34" s="453"/>
      <c r="C34" s="453"/>
      <c r="D34" s="574"/>
      <c r="E34" s="453"/>
      <c r="F34" s="453"/>
      <c r="G34" s="202" t="s">
        <v>486</v>
      </c>
      <c r="H34" s="198"/>
      <c r="I34" s="198"/>
      <c r="J34" s="199"/>
      <c r="K34" s="238"/>
      <c r="L34" s="454"/>
      <c r="M34" s="454"/>
      <c r="N34" s="454"/>
      <c r="O34" s="517"/>
      <c r="P34" s="558"/>
      <c r="Q34" s="559"/>
    </row>
    <row r="35" spans="1:17" ht="17.25" customHeight="1">
      <c r="A35" s="647"/>
      <c r="B35" s="453"/>
      <c r="C35" s="453"/>
      <c r="D35" s="574"/>
      <c r="E35" s="453"/>
      <c r="F35" s="453"/>
      <c r="G35" s="202" t="s">
        <v>406</v>
      </c>
      <c r="H35" s="199" t="s">
        <v>45</v>
      </c>
      <c r="I35" s="198">
        <v>55</v>
      </c>
      <c r="J35" s="199">
        <v>1.9</v>
      </c>
      <c r="K35" s="238">
        <f>ROUND((I35*J35),3)</f>
        <v>104.5</v>
      </c>
      <c r="L35" s="454"/>
      <c r="M35" s="454"/>
      <c r="N35" s="454"/>
      <c r="O35" s="517"/>
      <c r="P35" s="558"/>
      <c r="Q35" s="559"/>
    </row>
    <row r="36" spans="1:17" ht="11.25" customHeight="1">
      <c r="A36" s="647"/>
      <c r="B36" s="453"/>
      <c r="C36" s="453"/>
      <c r="D36" s="574"/>
      <c r="E36" s="453"/>
      <c r="F36" s="453"/>
      <c r="G36" s="202" t="s">
        <v>70</v>
      </c>
      <c r="H36" s="199" t="s">
        <v>45</v>
      </c>
      <c r="I36" s="198">
        <v>362.25</v>
      </c>
      <c r="J36" s="199">
        <v>4.5</v>
      </c>
      <c r="K36" s="238">
        <f>ROUND((I36*J36),3)</f>
        <v>1630.125</v>
      </c>
      <c r="L36" s="454"/>
      <c r="M36" s="454"/>
      <c r="N36" s="454"/>
      <c r="O36" s="517"/>
      <c r="P36" s="558"/>
      <c r="Q36" s="559"/>
    </row>
    <row r="37" spans="1:17" ht="18" customHeight="1">
      <c r="A37" s="647"/>
      <c r="B37" s="453"/>
      <c r="C37" s="453"/>
      <c r="D37" s="574"/>
      <c r="E37" s="453"/>
      <c r="F37" s="453"/>
      <c r="G37" s="257" t="s">
        <v>164</v>
      </c>
      <c r="H37" s="199" t="s">
        <v>45</v>
      </c>
      <c r="I37" s="198">
        <v>75</v>
      </c>
      <c r="J37" s="199">
        <v>1.2</v>
      </c>
      <c r="K37" s="238">
        <f>ROUND((I37*J37),3)</f>
        <v>90</v>
      </c>
      <c r="L37" s="454"/>
      <c r="M37" s="454"/>
      <c r="N37" s="454"/>
      <c r="O37" s="517"/>
      <c r="P37" s="558"/>
      <c r="Q37" s="559"/>
    </row>
    <row r="38" spans="1:17" ht="24" customHeight="1" thickBot="1">
      <c r="A38" s="595"/>
      <c r="B38" s="534"/>
      <c r="C38" s="534"/>
      <c r="D38" s="534"/>
      <c r="E38" s="534"/>
      <c r="F38" s="534"/>
      <c r="G38" s="276" t="s">
        <v>33</v>
      </c>
      <c r="H38" s="277"/>
      <c r="I38" s="277"/>
      <c r="J38" s="278"/>
      <c r="K38" s="269">
        <f>SUM(K32:K37)</f>
        <v>3100.075</v>
      </c>
      <c r="L38" s="524"/>
      <c r="M38" s="524"/>
      <c r="N38" s="524"/>
      <c r="O38" s="530"/>
      <c r="P38" s="539"/>
      <c r="Q38" s="537"/>
    </row>
    <row r="39" spans="1:17" ht="19.5" customHeight="1">
      <c r="A39" s="568">
        <v>5</v>
      </c>
      <c r="B39" s="522" t="s">
        <v>205</v>
      </c>
      <c r="C39" s="522">
        <v>1966</v>
      </c>
      <c r="D39" s="573">
        <v>2185.8</v>
      </c>
      <c r="E39" s="522">
        <v>2004.8</v>
      </c>
      <c r="F39" s="596"/>
      <c r="G39" s="272" t="s">
        <v>405</v>
      </c>
      <c r="H39" s="194" t="s">
        <v>29</v>
      </c>
      <c r="I39" s="194">
        <v>969</v>
      </c>
      <c r="J39" s="204">
        <v>1.65</v>
      </c>
      <c r="K39" s="236">
        <f>ROUND((I39*J39),3)</f>
        <v>1598.85</v>
      </c>
      <c r="L39" s="523">
        <f>K45</f>
        <v>9128.1</v>
      </c>
      <c r="M39" s="523">
        <f>ROUND(L39*0.75,3)</f>
        <v>6846.075</v>
      </c>
      <c r="N39" s="523">
        <f>L39-M39-O39</f>
        <v>1825.6200000000006</v>
      </c>
      <c r="O39" s="529">
        <f>ROUND(L39*0.05,3)</f>
        <v>456.405</v>
      </c>
      <c r="P39" s="558"/>
      <c r="Q39" s="559"/>
    </row>
    <row r="40" spans="1:17" ht="18" customHeight="1">
      <c r="A40" s="647"/>
      <c r="B40" s="453"/>
      <c r="C40" s="453"/>
      <c r="D40" s="574"/>
      <c r="E40" s="453"/>
      <c r="F40" s="643"/>
      <c r="G40" s="202" t="s">
        <v>486</v>
      </c>
      <c r="H40" s="195"/>
      <c r="I40" s="195"/>
      <c r="J40" s="246"/>
      <c r="K40" s="239"/>
      <c r="L40" s="454"/>
      <c r="M40" s="454"/>
      <c r="N40" s="454"/>
      <c r="O40" s="517"/>
      <c r="P40" s="558"/>
      <c r="Q40" s="559"/>
    </row>
    <row r="41" spans="1:17" ht="16.5" customHeight="1">
      <c r="A41" s="647"/>
      <c r="B41" s="453"/>
      <c r="C41" s="453"/>
      <c r="D41" s="574"/>
      <c r="E41" s="453"/>
      <c r="F41" s="643"/>
      <c r="G41" s="202" t="s">
        <v>406</v>
      </c>
      <c r="H41" s="199" t="s">
        <v>45</v>
      </c>
      <c r="I41" s="198">
        <v>1561</v>
      </c>
      <c r="J41" s="199">
        <v>1.9</v>
      </c>
      <c r="K41" s="238">
        <f>ROUND((I41*J41),3)</f>
        <v>2965.9</v>
      </c>
      <c r="L41" s="454"/>
      <c r="M41" s="454"/>
      <c r="N41" s="454"/>
      <c r="O41" s="517"/>
      <c r="P41" s="558"/>
      <c r="Q41" s="559"/>
    </row>
    <row r="42" spans="1:17" ht="12" customHeight="1">
      <c r="A42" s="647"/>
      <c r="B42" s="453"/>
      <c r="C42" s="453"/>
      <c r="D42" s="574"/>
      <c r="E42" s="453"/>
      <c r="F42" s="643"/>
      <c r="G42" s="202" t="s">
        <v>46</v>
      </c>
      <c r="H42" s="199" t="s">
        <v>45</v>
      </c>
      <c r="I42" s="198">
        <v>1387</v>
      </c>
      <c r="J42" s="199">
        <v>1.55</v>
      </c>
      <c r="K42" s="238">
        <f>ROUND((I42*J42),3)</f>
        <v>2149.85</v>
      </c>
      <c r="L42" s="454"/>
      <c r="M42" s="454"/>
      <c r="N42" s="454"/>
      <c r="O42" s="517"/>
      <c r="P42" s="558"/>
      <c r="Q42" s="559"/>
    </row>
    <row r="43" spans="1:17" ht="10.5" customHeight="1">
      <c r="A43" s="647"/>
      <c r="B43" s="453"/>
      <c r="C43" s="453"/>
      <c r="D43" s="574"/>
      <c r="E43" s="453"/>
      <c r="F43" s="643"/>
      <c r="G43" s="202" t="s">
        <v>70</v>
      </c>
      <c r="H43" s="199" t="s">
        <v>45</v>
      </c>
      <c r="I43" s="198">
        <v>483</v>
      </c>
      <c r="J43" s="199">
        <v>4.5</v>
      </c>
      <c r="K43" s="238">
        <f>ROUND((I43*J43),3)</f>
        <v>2173.5</v>
      </c>
      <c r="L43" s="454"/>
      <c r="M43" s="454"/>
      <c r="N43" s="454"/>
      <c r="O43" s="517"/>
      <c r="P43" s="558"/>
      <c r="Q43" s="559"/>
    </row>
    <row r="44" spans="1:17" ht="18" customHeight="1">
      <c r="A44" s="647"/>
      <c r="B44" s="453"/>
      <c r="C44" s="453"/>
      <c r="D44" s="574"/>
      <c r="E44" s="453"/>
      <c r="F44" s="643"/>
      <c r="G44" s="257" t="s">
        <v>164</v>
      </c>
      <c r="H44" s="199" t="s">
        <v>45</v>
      </c>
      <c r="I44" s="198">
        <v>200</v>
      </c>
      <c r="J44" s="199">
        <v>1.2</v>
      </c>
      <c r="K44" s="238">
        <f>ROUND((I44*J44),3)</f>
        <v>240</v>
      </c>
      <c r="L44" s="454"/>
      <c r="M44" s="454"/>
      <c r="N44" s="454"/>
      <c r="O44" s="517"/>
      <c r="P44" s="558"/>
      <c r="Q44" s="559"/>
    </row>
    <row r="45" spans="1:17" ht="24" customHeight="1" thickBot="1">
      <c r="A45" s="595"/>
      <c r="B45" s="534"/>
      <c r="C45" s="534"/>
      <c r="D45" s="534"/>
      <c r="E45" s="534"/>
      <c r="F45" s="597"/>
      <c r="G45" s="276" t="s">
        <v>33</v>
      </c>
      <c r="H45" s="277"/>
      <c r="I45" s="277"/>
      <c r="J45" s="278"/>
      <c r="K45" s="269">
        <f>SUM(K39:K44)</f>
        <v>9128.1</v>
      </c>
      <c r="L45" s="524"/>
      <c r="M45" s="524"/>
      <c r="N45" s="524"/>
      <c r="O45" s="530"/>
      <c r="P45" s="539"/>
      <c r="Q45" s="537"/>
    </row>
    <row r="46" spans="1:17" ht="18" customHeight="1">
      <c r="A46" s="568">
        <v>6</v>
      </c>
      <c r="B46" s="522" t="s">
        <v>80</v>
      </c>
      <c r="C46" s="522">
        <v>1964</v>
      </c>
      <c r="D46" s="573">
        <v>1623.8</v>
      </c>
      <c r="E46" s="522">
        <v>1490.5</v>
      </c>
      <c r="F46" s="596"/>
      <c r="G46" s="272" t="s">
        <v>405</v>
      </c>
      <c r="H46" s="194" t="s">
        <v>29</v>
      </c>
      <c r="I46" s="194">
        <v>795</v>
      </c>
      <c r="J46" s="204">
        <v>1.65</v>
      </c>
      <c r="K46" s="236">
        <f aca="true" t="shared" si="0" ref="K46:K52">ROUND((I46*J46),3)</f>
        <v>1311.75</v>
      </c>
      <c r="L46" s="523">
        <f>K53</f>
        <v>8109.160000000001</v>
      </c>
      <c r="M46" s="523">
        <f>ROUND(L46*0.75,3)</f>
        <v>6081.87</v>
      </c>
      <c r="N46" s="523">
        <f>L46-M46-O46</f>
        <v>1621.8320000000008</v>
      </c>
      <c r="O46" s="529">
        <f>ROUND(L46*0.05,3)</f>
        <v>405.458</v>
      </c>
      <c r="P46" s="558"/>
      <c r="Q46" s="559"/>
    </row>
    <row r="47" spans="1:17" ht="18" customHeight="1">
      <c r="A47" s="647"/>
      <c r="B47" s="453"/>
      <c r="C47" s="453"/>
      <c r="D47" s="574"/>
      <c r="E47" s="453"/>
      <c r="F47" s="643"/>
      <c r="G47" s="257" t="s">
        <v>293</v>
      </c>
      <c r="H47" s="198" t="s">
        <v>29</v>
      </c>
      <c r="I47" s="198">
        <v>684.7</v>
      </c>
      <c r="J47" s="199">
        <v>1.65</v>
      </c>
      <c r="K47" s="238">
        <f t="shared" si="0"/>
        <v>1129.755</v>
      </c>
      <c r="L47" s="454"/>
      <c r="M47" s="454"/>
      <c r="N47" s="454"/>
      <c r="O47" s="517"/>
      <c r="P47" s="558"/>
      <c r="Q47" s="559"/>
    </row>
    <row r="48" spans="1:17" ht="18" customHeight="1">
      <c r="A48" s="647"/>
      <c r="B48" s="453"/>
      <c r="C48" s="453"/>
      <c r="D48" s="574"/>
      <c r="E48" s="453"/>
      <c r="F48" s="643"/>
      <c r="G48" s="202" t="s">
        <v>486</v>
      </c>
      <c r="H48" s="198"/>
      <c r="I48" s="198"/>
      <c r="J48" s="199"/>
      <c r="K48" s="238"/>
      <c r="L48" s="454"/>
      <c r="M48" s="454"/>
      <c r="N48" s="454"/>
      <c r="O48" s="517"/>
      <c r="P48" s="558"/>
      <c r="Q48" s="559"/>
    </row>
    <row r="49" spans="1:17" ht="19.5" customHeight="1">
      <c r="A49" s="647"/>
      <c r="B49" s="453"/>
      <c r="C49" s="453"/>
      <c r="D49" s="574"/>
      <c r="E49" s="453"/>
      <c r="F49" s="643"/>
      <c r="G49" s="202" t="s">
        <v>406</v>
      </c>
      <c r="H49" s="199" t="s">
        <v>45</v>
      </c>
      <c r="I49" s="198">
        <v>1170</v>
      </c>
      <c r="J49" s="199">
        <v>1.9</v>
      </c>
      <c r="K49" s="238">
        <f t="shared" si="0"/>
        <v>2223</v>
      </c>
      <c r="L49" s="454"/>
      <c r="M49" s="454"/>
      <c r="N49" s="454"/>
      <c r="O49" s="517"/>
      <c r="P49" s="558"/>
      <c r="Q49" s="559"/>
    </row>
    <row r="50" spans="1:17" ht="10.5" customHeight="1">
      <c r="A50" s="647"/>
      <c r="B50" s="453"/>
      <c r="C50" s="453"/>
      <c r="D50" s="574"/>
      <c r="E50" s="453"/>
      <c r="F50" s="643"/>
      <c r="G50" s="202" t="s">
        <v>46</v>
      </c>
      <c r="H50" s="199" t="s">
        <v>45</v>
      </c>
      <c r="I50" s="198">
        <v>1040.6</v>
      </c>
      <c r="J50" s="199">
        <v>1.55</v>
      </c>
      <c r="K50" s="238">
        <f t="shared" si="0"/>
        <v>1612.93</v>
      </c>
      <c r="L50" s="454"/>
      <c r="M50" s="454"/>
      <c r="N50" s="454"/>
      <c r="O50" s="517"/>
      <c r="P50" s="558"/>
      <c r="Q50" s="559"/>
    </row>
    <row r="51" spans="1:17" ht="9.75" customHeight="1">
      <c r="A51" s="647"/>
      <c r="B51" s="453"/>
      <c r="C51" s="453"/>
      <c r="D51" s="574"/>
      <c r="E51" s="453"/>
      <c r="F51" s="643"/>
      <c r="G51" s="202" t="s">
        <v>70</v>
      </c>
      <c r="H51" s="199" t="s">
        <v>45</v>
      </c>
      <c r="I51" s="198">
        <v>362.25</v>
      </c>
      <c r="J51" s="199">
        <v>4.5</v>
      </c>
      <c r="K51" s="238">
        <f t="shared" si="0"/>
        <v>1630.125</v>
      </c>
      <c r="L51" s="454"/>
      <c r="M51" s="454"/>
      <c r="N51" s="454"/>
      <c r="O51" s="517"/>
      <c r="P51" s="558"/>
      <c r="Q51" s="559"/>
    </row>
    <row r="52" spans="1:17" ht="17.25" customHeight="1">
      <c r="A52" s="647"/>
      <c r="B52" s="453"/>
      <c r="C52" s="453"/>
      <c r="D52" s="574"/>
      <c r="E52" s="453"/>
      <c r="F52" s="643"/>
      <c r="G52" s="257" t="s">
        <v>164</v>
      </c>
      <c r="H52" s="199" t="s">
        <v>45</v>
      </c>
      <c r="I52" s="198">
        <v>168</v>
      </c>
      <c r="J52" s="199">
        <v>1.2</v>
      </c>
      <c r="K52" s="238">
        <f t="shared" si="0"/>
        <v>201.6</v>
      </c>
      <c r="L52" s="454"/>
      <c r="M52" s="454"/>
      <c r="N52" s="454"/>
      <c r="O52" s="517"/>
      <c r="P52" s="558"/>
      <c r="Q52" s="559"/>
    </row>
    <row r="53" spans="1:17" ht="24" customHeight="1" thickBot="1">
      <c r="A53" s="595"/>
      <c r="B53" s="534"/>
      <c r="C53" s="534"/>
      <c r="D53" s="534"/>
      <c r="E53" s="534"/>
      <c r="F53" s="597"/>
      <c r="G53" s="276" t="s">
        <v>33</v>
      </c>
      <c r="H53" s="277"/>
      <c r="I53" s="277"/>
      <c r="J53" s="278"/>
      <c r="K53" s="269">
        <f>SUM(K46:K52)</f>
        <v>8109.160000000001</v>
      </c>
      <c r="L53" s="524"/>
      <c r="M53" s="524"/>
      <c r="N53" s="524"/>
      <c r="O53" s="530"/>
      <c r="P53" s="539"/>
      <c r="Q53" s="537"/>
    </row>
    <row r="54" spans="1:17" ht="18" customHeight="1">
      <c r="A54" s="568">
        <v>7</v>
      </c>
      <c r="B54" s="522" t="s">
        <v>81</v>
      </c>
      <c r="C54" s="522">
        <v>1968</v>
      </c>
      <c r="D54" s="573">
        <v>1630.8</v>
      </c>
      <c r="E54" s="522">
        <v>1498.7</v>
      </c>
      <c r="F54" s="596"/>
      <c r="G54" s="272" t="s">
        <v>405</v>
      </c>
      <c r="H54" s="194" t="s">
        <v>29</v>
      </c>
      <c r="I54" s="194">
        <v>788</v>
      </c>
      <c r="J54" s="204">
        <v>1.65</v>
      </c>
      <c r="K54" s="236">
        <f aca="true" t="shared" si="1" ref="K54:K60">ROUND((I54*J54),3)</f>
        <v>1300.2</v>
      </c>
      <c r="L54" s="523">
        <f>K61</f>
        <v>8072.665000000001</v>
      </c>
      <c r="M54" s="523">
        <f>ROUND(L54*0.75,3)</f>
        <v>6054.499</v>
      </c>
      <c r="N54" s="523">
        <f>L54-M54-O54</f>
        <v>1614.533000000001</v>
      </c>
      <c r="O54" s="529">
        <f>ROUND(L54*0.05,3)</f>
        <v>403.633</v>
      </c>
      <c r="P54" s="558"/>
      <c r="Q54" s="559"/>
    </row>
    <row r="55" spans="1:17" ht="18" customHeight="1">
      <c r="A55" s="647"/>
      <c r="B55" s="453"/>
      <c r="C55" s="453"/>
      <c r="D55" s="574"/>
      <c r="E55" s="453"/>
      <c r="F55" s="643"/>
      <c r="G55" s="257" t="s">
        <v>293</v>
      </c>
      <c r="H55" s="198" t="s">
        <v>29</v>
      </c>
      <c r="I55" s="198">
        <v>668.9</v>
      </c>
      <c r="J55" s="199">
        <v>1.65</v>
      </c>
      <c r="K55" s="238">
        <f t="shared" si="1"/>
        <v>1103.685</v>
      </c>
      <c r="L55" s="454"/>
      <c r="M55" s="454"/>
      <c r="N55" s="454"/>
      <c r="O55" s="517"/>
      <c r="P55" s="558"/>
      <c r="Q55" s="559"/>
    </row>
    <row r="56" spans="1:17" ht="24" customHeight="1">
      <c r="A56" s="647"/>
      <c r="B56" s="453"/>
      <c r="C56" s="453"/>
      <c r="D56" s="574"/>
      <c r="E56" s="453"/>
      <c r="F56" s="643"/>
      <c r="G56" s="202" t="s">
        <v>486</v>
      </c>
      <c r="H56" s="198"/>
      <c r="I56" s="198"/>
      <c r="J56" s="199"/>
      <c r="K56" s="238"/>
      <c r="L56" s="454"/>
      <c r="M56" s="454"/>
      <c r="N56" s="454"/>
      <c r="O56" s="517"/>
      <c r="P56" s="558"/>
      <c r="Q56" s="559"/>
    </row>
    <row r="57" spans="1:17" ht="18.75" customHeight="1">
      <c r="A57" s="647"/>
      <c r="B57" s="453"/>
      <c r="C57" s="453"/>
      <c r="D57" s="574"/>
      <c r="E57" s="453"/>
      <c r="F57" s="643"/>
      <c r="G57" s="202" t="s">
        <v>406</v>
      </c>
      <c r="H57" s="199" t="s">
        <v>45</v>
      </c>
      <c r="I57" s="198">
        <v>1170</v>
      </c>
      <c r="J57" s="199">
        <v>1.9</v>
      </c>
      <c r="K57" s="238">
        <f t="shared" si="1"/>
        <v>2223</v>
      </c>
      <c r="L57" s="454"/>
      <c r="M57" s="454"/>
      <c r="N57" s="454"/>
      <c r="O57" s="517"/>
      <c r="P57" s="558"/>
      <c r="Q57" s="559"/>
    </row>
    <row r="58" spans="1:17" ht="12" customHeight="1">
      <c r="A58" s="647"/>
      <c r="B58" s="453"/>
      <c r="C58" s="453"/>
      <c r="D58" s="574"/>
      <c r="E58" s="453"/>
      <c r="F58" s="643"/>
      <c r="G58" s="202" t="s">
        <v>46</v>
      </c>
      <c r="H58" s="199" t="s">
        <v>45</v>
      </c>
      <c r="I58" s="198">
        <v>1040.6</v>
      </c>
      <c r="J58" s="199">
        <v>1.55</v>
      </c>
      <c r="K58" s="238">
        <f t="shared" si="1"/>
        <v>1612.93</v>
      </c>
      <c r="L58" s="454"/>
      <c r="M58" s="454"/>
      <c r="N58" s="454"/>
      <c r="O58" s="517"/>
      <c r="P58" s="558"/>
      <c r="Q58" s="559"/>
    </row>
    <row r="59" spans="1:17" ht="8.25" customHeight="1">
      <c r="A59" s="647"/>
      <c r="B59" s="453"/>
      <c r="C59" s="453"/>
      <c r="D59" s="574"/>
      <c r="E59" s="453"/>
      <c r="F59" s="643"/>
      <c r="G59" s="202" t="s">
        <v>70</v>
      </c>
      <c r="H59" s="199" t="s">
        <v>45</v>
      </c>
      <c r="I59" s="198">
        <v>362.5</v>
      </c>
      <c r="J59" s="199">
        <v>4.5</v>
      </c>
      <c r="K59" s="238">
        <f t="shared" si="1"/>
        <v>1631.25</v>
      </c>
      <c r="L59" s="454"/>
      <c r="M59" s="454"/>
      <c r="N59" s="454"/>
      <c r="O59" s="517"/>
      <c r="P59" s="558"/>
      <c r="Q59" s="559"/>
    </row>
    <row r="60" spans="1:17" ht="18" customHeight="1">
      <c r="A60" s="647"/>
      <c r="B60" s="453"/>
      <c r="C60" s="453"/>
      <c r="D60" s="574"/>
      <c r="E60" s="453"/>
      <c r="F60" s="643"/>
      <c r="G60" s="257" t="s">
        <v>164</v>
      </c>
      <c r="H60" s="199" t="s">
        <v>45</v>
      </c>
      <c r="I60" s="198">
        <v>168</v>
      </c>
      <c r="J60" s="199">
        <v>1.2</v>
      </c>
      <c r="K60" s="238">
        <f t="shared" si="1"/>
        <v>201.6</v>
      </c>
      <c r="L60" s="454"/>
      <c r="M60" s="454"/>
      <c r="N60" s="454"/>
      <c r="O60" s="517"/>
      <c r="P60" s="558"/>
      <c r="Q60" s="559"/>
    </row>
    <row r="61" spans="1:17" ht="24" customHeight="1" thickBot="1">
      <c r="A61" s="595"/>
      <c r="B61" s="534"/>
      <c r="C61" s="534"/>
      <c r="D61" s="534"/>
      <c r="E61" s="534"/>
      <c r="F61" s="597"/>
      <c r="G61" s="276" t="s">
        <v>33</v>
      </c>
      <c r="H61" s="277"/>
      <c r="I61" s="277"/>
      <c r="J61" s="278"/>
      <c r="K61" s="269">
        <f>SUM(K54:K60)</f>
        <v>8072.665000000001</v>
      </c>
      <c r="L61" s="524"/>
      <c r="M61" s="524"/>
      <c r="N61" s="524"/>
      <c r="O61" s="530"/>
      <c r="P61" s="539"/>
      <c r="Q61" s="537"/>
    </row>
    <row r="62" spans="1:17" ht="18" customHeight="1">
      <c r="A62" s="568">
        <v>8</v>
      </c>
      <c r="B62" s="522" t="s">
        <v>206</v>
      </c>
      <c r="C62" s="522">
        <v>1965</v>
      </c>
      <c r="D62" s="573">
        <v>1645.7</v>
      </c>
      <c r="E62" s="522">
        <v>1524.8</v>
      </c>
      <c r="F62" s="596"/>
      <c r="G62" s="272" t="s">
        <v>405</v>
      </c>
      <c r="H62" s="194" t="s">
        <v>29</v>
      </c>
      <c r="I62" s="194">
        <v>969</v>
      </c>
      <c r="J62" s="204">
        <v>1.65</v>
      </c>
      <c r="K62" s="236">
        <f>ROUND((I62*J62),3)</f>
        <v>1598.85</v>
      </c>
      <c r="L62" s="523">
        <f>K68</f>
        <v>11266.075</v>
      </c>
      <c r="M62" s="523">
        <f>ROUND(L62*0.75,3)</f>
        <v>8449.556</v>
      </c>
      <c r="N62" s="523">
        <f>L62-M62-O62</f>
        <v>2253.215</v>
      </c>
      <c r="O62" s="529">
        <f>ROUND(L62*0.05,3)</f>
        <v>563.304</v>
      </c>
      <c r="P62" s="558"/>
      <c r="Q62" s="559"/>
    </row>
    <row r="63" spans="1:17" ht="18" customHeight="1">
      <c r="A63" s="647"/>
      <c r="B63" s="453"/>
      <c r="C63" s="453"/>
      <c r="D63" s="574"/>
      <c r="E63" s="453"/>
      <c r="F63" s="643"/>
      <c r="G63" s="202" t="s">
        <v>486</v>
      </c>
      <c r="H63" s="198"/>
      <c r="I63" s="198"/>
      <c r="J63" s="199"/>
      <c r="K63" s="238"/>
      <c r="L63" s="454"/>
      <c r="M63" s="454"/>
      <c r="N63" s="454"/>
      <c r="O63" s="517"/>
      <c r="P63" s="558"/>
      <c r="Q63" s="559"/>
    </row>
    <row r="64" spans="1:17" ht="19.5" customHeight="1">
      <c r="A64" s="647"/>
      <c r="B64" s="453"/>
      <c r="C64" s="453"/>
      <c r="D64" s="574"/>
      <c r="E64" s="453"/>
      <c r="F64" s="643"/>
      <c r="G64" s="202" t="s">
        <v>406</v>
      </c>
      <c r="H64" s="199" t="s">
        <v>45</v>
      </c>
      <c r="I64" s="198">
        <v>1561</v>
      </c>
      <c r="J64" s="199">
        <v>1.9</v>
      </c>
      <c r="K64" s="238">
        <f>ROUND((I64*J64),3)</f>
        <v>2965.9</v>
      </c>
      <c r="L64" s="454"/>
      <c r="M64" s="454"/>
      <c r="N64" s="454"/>
      <c r="O64" s="517"/>
      <c r="P64" s="558"/>
      <c r="Q64" s="559"/>
    </row>
    <row r="65" spans="1:17" ht="9.75" customHeight="1">
      <c r="A65" s="647"/>
      <c r="B65" s="453"/>
      <c r="C65" s="453"/>
      <c r="D65" s="574"/>
      <c r="E65" s="453"/>
      <c r="F65" s="643"/>
      <c r="G65" s="202" t="s">
        <v>46</v>
      </c>
      <c r="H65" s="199" t="s">
        <v>45</v>
      </c>
      <c r="I65" s="198">
        <v>1387.5</v>
      </c>
      <c r="J65" s="199">
        <v>1.55</v>
      </c>
      <c r="K65" s="238">
        <f>ROUND((I65*J65),3)</f>
        <v>2150.625</v>
      </c>
      <c r="L65" s="454"/>
      <c r="M65" s="454"/>
      <c r="N65" s="454"/>
      <c r="O65" s="517"/>
      <c r="P65" s="558"/>
      <c r="Q65" s="559"/>
    </row>
    <row r="66" spans="1:17" ht="9" customHeight="1">
      <c r="A66" s="647"/>
      <c r="B66" s="453"/>
      <c r="C66" s="453"/>
      <c r="D66" s="574"/>
      <c r="E66" s="453"/>
      <c r="F66" s="643"/>
      <c r="G66" s="202" t="s">
        <v>70</v>
      </c>
      <c r="H66" s="199" t="s">
        <v>45</v>
      </c>
      <c r="I66" s="198">
        <v>483</v>
      </c>
      <c r="J66" s="199">
        <v>4.5</v>
      </c>
      <c r="K66" s="238">
        <f>ROUND((I66*J66),3)</f>
        <v>2173.5</v>
      </c>
      <c r="L66" s="454"/>
      <c r="M66" s="454"/>
      <c r="N66" s="454"/>
      <c r="O66" s="517"/>
      <c r="P66" s="558"/>
      <c r="Q66" s="559"/>
    </row>
    <row r="67" spans="1:17" ht="18" customHeight="1">
      <c r="A67" s="647"/>
      <c r="B67" s="453"/>
      <c r="C67" s="453"/>
      <c r="D67" s="574"/>
      <c r="E67" s="453"/>
      <c r="F67" s="643"/>
      <c r="G67" s="257" t="s">
        <v>164</v>
      </c>
      <c r="H67" s="199" t="s">
        <v>45</v>
      </c>
      <c r="I67" s="198">
        <v>1981</v>
      </c>
      <c r="J67" s="199">
        <v>1.2</v>
      </c>
      <c r="K67" s="238">
        <f>ROUND((I67*J67),3)</f>
        <v>2377.2</v>
      </c>
      <c r="L67" s="454"/>
      <c r="M67" s="454"/>
      <c r="N67" s="454"/>
      <c r="O67" s="517"/>
      <c r="P67" s="558"/>
      <c r="Q67" s="559"/>
    </row>
    <row r="68" spans="1:17" ht="20.25" customHeight="1" thickBot="1">
      <c r="A68" s="595"/>
      <c r="B68" s="534"/>
      <c r="C68" s="534"/>
      <c r="D68" s="534"/>
      <c r="E68" s="534"/>
      <c r="F68" s="597"/>
      <c r="G68" s="276" t="s">
        <v>33</v>
      </c>
      <c r="H68" s="277"/>
      <c r="I68" s="277"/>
      <c r="J68" s="278"/>
      <c r="K68" s="269">
        <f>SUM(K62:K67)</f>
        <v>11266.075</v>
      </c>
      <c r="L68" s="524"/>
      <c r="M68" s="524"/>
      <c r="N68" s="524"/>
      <c r="O68" s="530"/>
      <c r="P68" s="539"/>
      <c r="Q68" s="537"/>
    </row>
    <row r="69" spans="1:17" ht="13.5" thickBot="1">
      <c r="A69" s="644" t="s">
        <v>199</v>
      </c>
      <c r="B69" s="645"/>
      <c r="C69" s="645"/>
      <c r="D69" s="645"/>
      <c r="E69" s="646"/>
      <c r="F69" s="84"/>
      <c r="G69" s="85" t="s">
        <v>114</v>
      </c>
      <c r="H69" s="86"/>
      <c r="I69" s="86"/>
      <c r="J69" s="87"/>
      <c r="K69" s="268">
        <f>K17+K24+K31+K38+K45+K53+K61+K68</f>
        <v>50625.239</v>
      </c>
      <c r="L69" s="89">
        <f aca="true" t="shared" si="2" ref="L69:Q69">SUM(L11:L68)</f>
        <v>50625.239</v>
      </c>
      <c r="M69" s="89">
        <f t="shared" si="2"/>
        <v>37968.929000000004</v>
      </c>
      <c r="N69" s="89">
        <f t="shared" si="2"/>
        <v>10125.047000000002</v>
      </c>
      <c r="O69" s="89">
        <f t="shared" si="2"/>
        <v>2531.263</v>
      </c>
      <c r="P69" s="89">
        <f t="shared" si="2"/>
        <v>0</v>
      </c>
      <c r="Q69" s="89">
        <f t="shared" si="2"/>
        <v>0</v>
      </c>
    </row>
    <row r="70" spans="1:17" ht="13.5" thickBot="1">
      <c r="A70" s="495" t="s">
        <v>55</v>
      </c>
      <c r="B70" s="496"/>
      <c r="C70" s="496"/>
      <c r="D70" s="496"/>
      <c r="E70" s="496"/>
      <c r="F70" s="496"/>
      <c r="G70" s="496"/>
      <c r="H70" s="496"/>
      <c r="I70" s="496"/>
      <c r="J70" s="496"/>
      <c r="K70" s="496"/>
      <c r="L70" s="496"/>
      <c r="M70" s="496"/>
      <c r="N70" s="496"/>
      <c r="O70" s="496"/>
      <c r="P70" s="496"/>
      <c r="Q70" s="497"/>
    </row>
    <row r="71" spans="1:19" s="222" customFormat="1" ht="18" customHeight="1">
      <c r="A71" s="641">
        <v>9</v>
      </c>
      <c r="B71" s="453" t="s">
        <v>433</v>
      </c>
      <c r="C71" s="453" t="s">
        <v>431</v>
      </c>
      <c r="D71" s="574">
        <v>9204.5</v>
      </c>
      <c r="E71" s="453">
        <v>7385.7</v>
      </c>
      <c r="F71" s="453"/>
      <c r="G71" s="202" t="s">
        <v>486</v>
      </c>
      <c r="H71" s="215"/>
      <c r="I71" s="215"/>
      <c r="J71" s="216"/>
      <c r="K71" s="242"/>
      <c r="L71" s="454">
        <f>K75</f>
        <v>3563.2</v>
      </c>
      <c r="M71" s="454">
        <f>ROUND(L71*0.75,3)</f>
        <v>2672.4</v>
      </c>
      <c r="N71" s="454">
        <f>L71-M71-O71</f>
        <v>712.6399999999998</v>
      </c>
      <c r="O71" s="517">
        <f>ROUND(L71*0.05,3)</f>
        <v>178.16</v>
      </c>
      <c r="P71" s="586"/>
      <c r="Q71" s="589"/>
      <c r="R71" s="312"/>
      <c r="S71" s="284"/>
    </row>
    <row r="72" spans="1:19" s="222" customFormat="1" ht="19.5" customHeight="1">
      <c r="A72" s="641"/>
      <c r="B72" s="453"/>
      <c r="C72" s="453"/>
      <c r="D72" s="574"/>
      <c r="E72" s="453"/>
      <c r="F72" s="453"/>
      <c r="G72" s="202" t="s">
        <v>432</v>
      </c>
      <c r="H72" s="198" t="s">
        <v>45</v>
      </c>
      <c r="I72" s="198">
        <v>1324</v>
      </c>
      <c r="J72" s="199">
        <v>1.9</v>
      </c>
      <c r="K72" s="238">
        <f>ROUND((I72*J72),3)</f>
        <v>2515.6</v>
      </c>
      <c r="L72" s="454"/>
      <c r="M72" s="454"/>
      <c r="N72" s="454"/>
      <c r="O72" s="517"/>
      <c r="P72" s="586"/>
      <c r="Q72" s="589"/>
      <c r="R72" s="312"/>
      <c r="S72" s="284"/>
    </row>
    <row r="73" spans="1:19" s="222" customFormat="1" ht="9.75" customHeight="1">
      <c r="A73" s="641"/>
      <c r="B73" s="453"/>
      <c r="C73" s="453"/>
      <c r="D73" s="574"/>
      <c r="E73" s="453"/>
      <c r="F73" s="453"/>
      <c r="G73" s="202" t="s">
        <v>46</v>
      </c>
      <c r="H73" s="198" t="s">
        <v>45</v>
      </c>
      <c r="I73" s="198">
        <v>216</v>
      </c>
      <c r="J73" s="199">
        <v>1.55</v>
      </c>
      <c r="K73" s="238">
        <f>ROUND((I73*J73),3)</f>
        <v>334.8</v>
      </c>
      <c r="L73" s="454"/>
      <c r="M73" s="454"/>
      <c r="N73" s="454"/>
      <c r="O73" s="517"/>
      <c r="P73" s="586"/>
      <c r="Q73" s="589"/>
      <c r="R73" s="312"/>
      <c r="S73" s="284"/>
    </row>
    <row r="74" spans="1:19" s="222" customFormat="1" ht="9" customHeight="1">
      <c r="A74" s="641"/>
      <c r="B74" s="453"/>
      <c r="C74" s="453"/>
      <c r="D74" s="574"/>
      <c r="E74" s="453"/>
      <c r="F74" s="453"/>
      <c r="G74" s="202" t="s">
        <v>257</v>
      </c>
      <c r="H74" s="198" t="s">
        <v>45</v>
      </c>
      <c r="I74" s="198">
        <v>432</v>
      </c>
      <c r="J74" s="199">
        <v>1.65</v>
      </c>
      <c r="K74" s="238">
        <f>ROUND((I74*J74),3)</f>
        <v>712.8</v>
      </c>
      <c r="L74" s="454"/>
      <c r="M74" s="454"/>
      <c r="N74" s="454"/>
      <c r="O74" s="517"/>
      <c r="P74" s="586"/>
      <c r="Q74" s="589"/>
      <c r="R74" s="312"/>
      <c r="S74" s="284"/>
    </row>
    <row r="75" spans="1:19" s="222" customFormat="1" ht="20.25" customHeight="1" thickBot="1">
      <c r="A75" s="642"/>
      <c r="B75" s="534"/>
      <c r="C75" s="534"/>
      <c r="D75" s="534"/>
      <c r="E75" s="534"/>
      <c r="F75" s="534"/>
      <c r="G75" s="276" t="s">
        <v>33</v>
      </c>
      <c r="H75" s="277"/>
      <c r="I75" s="277"/>
      <c r="J75" s="278"/>
      <c r="K75" s="269">
        <f>SUM(K71:K74)</f>
        <v>3563.2</v>
      </c>
      <c r="L75" s="524"/>
      <c r="M75" s="524"/>
      <c r="N75" s="524"/>
      <c r="O75" s="530"/>
      <c r="P75" s="587"/>
      <c r="Q75" s="590"/>
      <c r="R75" s="312"/>
      <c r="S75" s="284"/>
    </row>
    <row r="76" spans="1:19" s="222" customFormat="1" ht="18" customHeight="1">
      <c r="A76" s="640">
        <v>10</v>
      </c>
      <c r="B76" s="522" t="s">
        <v>434</v>
      </c>
      <c r="C76" s="522">
        <v>1981</v>
      </c>
      <c r="D76" s="573">
        <v>3096</v>
      </c>
      <c r="E76" s="522">
        <v>2562.9</v>
      </c>
      <c r="F76" s="522"/>
      <c r="G76" s="202" t="s">
        <v>486</v>
      </c>
      <c r="H76" s="247"/>
      <c r="I76" s="198"/>
      <c r="J76" s="199"/>
      <c r="K76" s="238"/>
      <c r="L76" s="523">
        <f>K80</f>
        <v>1107.6</v>
      </c>
      <c r="M76" s="523">
        <f>ROUND(L76*0.75,3)</f>
        <v>830.7</v>
      </c>
      <c r="N76" s="523">
        <f>L76-M76-O76</f>
        <v>221.51999999999987</v>
      </c>
      <c r="O76" s="529">
        <f>ROUND(L76*0.05,3)</f>
        <v>55.38</v>
      </c>
      <c r="P76" s="586"/>
      <c r="Q76" s="589"/>
      <c r="R76" s="312"/>
      <c r="S76" s="284"/>
    </row>
    <row r="77" spans="1:19" s="222" customFormat="1" ht="19.5" customHeight="1">
      <c r="A77" s="641"/>
      <c r="B77" s="453"/>
      <c r="C77" s="453"/>
      <c r="D77" s="574"/>
      <c r="E77" s="453"/>
      <c r="F77" s="453"/>
      <c r="G77" s="202" t="s">
        <v>432</v>
      </c>
      <c r="H77" s="198" t="s">
        <v>45</v>
      </c>
      <c r="I77" s="198">
        <v>470</v>
      </c>
      <c r="J77" s="199">
        <v>1.68</v>
      </c>
      <c r="K77" s="238">
        <f>ROUND((I77*J77),3)</f>
        <v>789.6</v>
      </c>
      <c r="L77" s="454"/>
      <c r="M77" s="454"/>
      <c r="N77" s="454"/>
      <c r="O77" s="517"/>
      <c r="P77" s="586"/>
      <c r="Q77" s="589"/>
      <c r="R77" s="312"/>
      <c r="S77" s="284"/>
    </row>
    <row r="78" spans="1:19" s="222" customFormat="1" ht="9.75" customHeight="1">
      <c r="A78" s="641"/>
      <c r="B78" s="453"/>
      <c r="C78" s="453"/>
      <c r="D78" s="574"/>
      <c r="E78" s="453"/>
      <c r="F78" s="453"/>
      <c r="G78" s="202" t="s">
        <v>46</v>
      </c>
      <c r="H78" s="198" t="s">
        <v>45</v>
      </c>
      <c r="I78" s="198">
        <v>60</v>
      </c>
      <c r="J78" s="199">
        <v>1.6</v>
      </c>
      <c r="K78" s="238">
        <f>ROUND((I78*J78),3)</f>
        <v>96</v>
      </c>
      <c r="L78" s="454"/>
      <c r="M78" s="454"/>
      <c r="N78" s="454"/>
      <c r="O78" s="517"/>
      <c r="P78" s="586"/>
      <c r="Q78" s="589"/>
      <c r="R78" s="312"/>
      <c r="S78" s="284"/>
    </row>
    <row r="79" spans="1:19" s="222" customFormat="1" ht="9" customHeight="1">
      <c r="A79" s="641"/>
      <c r="B79" s="453"/>
      <c r="C79" s="453"/>
      <c r="D79" s="574"/>
      <c r="E79" s="453"/>
      <c r="F79" s="453"/>
      <c r="G79" s="202" t="s">
        <v>257</v>
      </c>
      <c r="H79" s="198" t="s">
        <v>45</v>
      </c>
      <c r="I79" s="198">
        <v>148</v>
      </c>
      <c r="J79" s="199">
        <v>1.5</v>
      </c>
      <c r="K79" s="238">
        <f>ROUND((I79*J79),3)</f>
        <v>222</v>
      </c>
      <c r="L79" s="454"/>
      <c r="M79" s="454"/>
      <c r="N79" s="454"/>
      <c r="O79" s="517"/>
      <c r="P79" s="586"/>
      <c r="Q79" s="589"/>
      <c r="R79" s="312"/>
      <c r="S79" s="284"/>
    </row>
    <row r="80" spans="1:19" s="222" customFormat="1" ht="20.25" customHeight="1" thickBot="1">
      <c r="A80" s="642"/>
      <c r="B80" s="534"/>
      <c r="C80" s="534"/>
      <c r="D80" s="534"/>
      <c r="E80" s="534"/>
      <c r="F80" s="534"/>
      <c r="G80" s="276" t="s">
        <v>33</v>
      </c>
      <c r="H80" s="277"/>
      <c r="I80" s="277"/>
      <c r="J80" s="278"/>
      <c r="K80" s="269">
        <f>SUM(K76:K79)</f>
        <v>1107.6</v>
      </c>
      <c r="L80" s="524"/>
      <c r="M80" s="524"/>
      <c r="N80" s="524"/>
      <c r="O80" s="530"/>
      <c r="P80" s="587"/>
      <c r="Q80" s="590"/>
      <c r="R80" s="312"/>
      <c r="S80" s="284"/>
    </row>
    <row r="81" spans="1:17" ht="18" customHeight="1">
      <c r="A81" s="568">
        <v>11</v>
      </c>
      <c r="B81" s="522" t="s">
        <v>435</v>
      </c>
      <c r="C81" s="522">
        <v>1986</v>
      </c>
      <c r="D81" s="573">
        <v>3278.1</v>
      </c>
      <c r="E81" s="522">
        <v>2814.4</v>
      </c>
      <c r="F81" s="596"/>
      <c r="G81" s="272" t="s">
        <v>182</v>
      </c>
      <c r="H81" s="194" t="s">
        <v>29</v>
      </c>
      <c r="I81" s="194">
        <v>334</v>
      </c>
      <c r="J81" s="204">
        <v>1.5</v>
      </c>
      <c r="K81" s="236">
        <f>ROUND((I81*J81),3)</f>
        <v>501</v>
      </c>
      <c r="L81" s="523">
        <f>K86</f>
        <v>1532.32</v>
      </c>
      <c r="M81" s="523">
        <f>ROUND(L81*0.75,3)</f>
        <v>1149.24</v>
      </c>
      <c r="N81" s="523">
        <f>L81-M81-O81</f>
        <v>306.46399999999994</v>
      </c>
      <c r="O81" s="529">
        <f>ROUND(L81*0.05,3)</f>
        <v>76.616</v>
      </c>
      <c r="P81" s="558"/>
      <c r="Q81" s="559"/>
    </row>
    <row r="82" spans="1:17" ht="18" customHeight="1">
      <c r="A82" s="647"/>
      <c r="B82" s="453"/>
      <c r="C82" s="453"/>
      <c r="D82" s="574"/>
      <c r="E82" s="453"/>
      <c r="F82" s="643"/>
      <c r="G82" s="202" t="s">
        <v>486</v>
      </c>
      <c r="H82" s="247"/>
      <c r="I82" s="198"/>
      <c r="J82" s="199"/>
      <c r="K82" s="238"/>
      <c r="L82" s="454"/>
      <c r="M82" s="454"/>
      <c r="N82" s="454"/>
      <c r="O82" s="517"/>
      <c r="P82" s="558"/>
      <c r="Q82" s="559"/>
    </row>
    <row r="83" spans="1:17" ht="19.5" customHeight="1">
      <c r="A83" s="647"/>
      <c r="B83" s="453"/>
      <c r="C83" s="453"/>
      <c r="D83" s="574"/>
      <c r="E83" s="453"/>
      <c r="F83" s="643"/>
      <c r="G83" s="202" t="s">
        <v>406</v>
      </c>
      <c r="H83" s="198" t="s">
        <v>45</v>
      </c>
      <c r="I83" s="198">
        <v>404</v>
      </c>
      <c r="J83" s="199">
        <v>1.68</v>
      </c>
      <c r="K83" s="238">
        <f>ROUND((I83*J83),3)</f>
        <v>678.72</v>
      </c>
      <c r="L83" s="454"/>
      <c r="M83" s="454"/>
      <c r="N83" s="454"/>
      <c r="O83" s="517"/>
      <c r="P83" s="558"/>
      <c r="Q83" s="559"/>
    </row>
    <row r="84" spans="1:17" ht="9.75" customHeight="1">
      <c r="A84" s="647"/>
      <c r="B84" s="453"/>
      <c r="C84" s="453"/>
      <c r="D84" s="574"/>
      <c r="E84" s="453"/>
      <c r="F84" s="643"/>
      <c r="G84" s="202" t="s">
        <v>46</v>
      </c>
      <c r="H84" s="198" t="s">
        <v>45</v>
      </c>
      <c r="I84" s="198">
        <v>76</v>
      </c>
      <c r="J84" s="199">
        <v>1.6</v>
      </c>
      <c r="K84" s="238">
        <f>ROUND((I84*J84),3)</f>
        <v>121.6</v>
      </c>
      <c r="L84" s="454"/>
      <c r="M84" s="454"/>
      <c r="N84" s="454"/>
      <c r="O84" s="517"/>
      <c r="P84" s="558"/>
      <c r="Q84" s="559"/>
    </row>
    <row r="85" spans="1:17" ht="9" customHeight="1">
      <c r="A85" s="647"/>
      <c r="B85" s="453"/>
      <c r="C85" s="453"/>
      <c r="D85" s="574"/>
      <c r="E85" s="453"/>
      <c r="F85" s="643"/>
      <c r="G85" s="202" t="s">
        <v>257</v>
      </c>
      <c r="H85" s="198" t="s">
        <v>45</v>
      </c>
      <c r="I85" s="198">
        <v>154</v>
      </c>
      <c r="J85" s="199">
        <v>1.5</v>
      </c>
      <c r="K85" s="238">
        <f>ROUND((I85*J85),3)</f>
        <v>231</v>
      </c>
      <c r="L85" s="454"/>
      <c r="M85" s="454"/>
      <c r="N85" s="454"/>
      <c r="O85" s="517"/>
      <c r="P85" s="558"/>
      <c r="Q85" s="559"/>
    </row>
    <row r="86" spans="1:17" ht="20.25" customHeight="1" thickBot="1">
      <c r="A86" s="595"/>
      <c r="B86" s="534"/>
      <c r="C86" s="534"/>
      <c r="D86" s="534"/>
      <c r="E86" s="534"/>
      <c r="F86" s="597"/>
      <c r="G86" s="276" t="s">
        <v>33</v>
      </c>
      <c r="H86" s="277"/>
      <c r="I86" s="277"/>
      <c r="J86" s="278"/>
      <c r="K86" s="269">
        <f>SUM(K81:K85)</f>
        <v>1532.32</v>
      </c>
      <c r="L86" s="524"/>
      <c r="M86" s="524"/>
      <c r="N86" s="524"/>
      <c r="O86" s="530"/>
      <c r="P86" s="539"/>
      <c r="Q86" s="537"/>
    </row>
    <row r="87" spans="1:19" s="222" customFormat="1" ht="18" customHeight="1">
      <c r="A87" s="640">
        <v>12</v>
      </c>
      <c r="B87" s="522" t="s">
        <v>436</v>
      </c>
      <c r="C87" s="522">
        <v>1987</v>
      </c>
      <c r="D87" s="573">
        <v>3614.1</v>
      </c>
      <c r="E87" s="522">
        <v>2562.9</v>
      </c>
      <c r="F87" s="522"/>
      <c r="G87" s="293" t="s">
        <v>182</v>
      </c>
      <c r="H87" s="194" t="s">
        <v>29</v>
      </c>
      <c r="I87" s="194">
        <v>302</v>
      </c>
      <c r="J87" s="204">
        <v>1.65</v>
      </c>
      <c r="K87" s="236">
        <f>ROUND((I87*J87),3)</f>
        <v>498.3</v>
      </c>
      <c r="L87" s="523">
        <f>K92</f>
        <v>1769.6</v>
      </c>
      <c r="M87" s="523">
        <f>ROUND(L87*0.75,3)</f>
        <v>1327.2</v>
      </c>
      <c r="N87" s="523">
        <f>L87-M87-O87</f>
        <v>353.91999999999985</v>
      </c>
      <c r="O87" s="529">
        <f>ROUND(L87*0.05,3)</f>
        <v>88.48</v>
      </c>
      <c r="P87" s="586"/>
      <c r="Q87" s="589"/>
      <c r="R87" s="312"/>
      <c r="S87" s="284"/>
    </row>
    <row r="88" spans="1:19" s="222" customFormat="1" ht="18" customHeight="1">
      <c r="A88" s="641"/>
      <c r="B88" s="453"/>
      <c r="C88" s="453"/>
      <c r="D88" s="574"/>
      <c r="E88" s="453"/>
      <c r="F88" s="453"/>
      <c r="G88" s="202" t="s">
        <v>486</v>
      </c>
      <c r="H88" s="247"/>
      <c r="I88" s="198"/>
      <c r="J88" s="199"/>
      <c r="K88" s="238"/>
      <c r="L88" s="454"/>
      <c r="M88" s="454"/>
      <c r="N88" s="454"/>
      <c r="O88" s="517"/>
      <c r="P88" s="586"/>
      <c r="Q88" s="589"/>
      <c r="R88" s="312"/>
      <c r="S88" s="284"/>
    </row>
    <row r="89" spans="1:19" s="222" customFormat="1" ht="19.5" customHeight="1">
      <c r="A89" s="641"/>
      <c r="B89" s="453"/>
      <c r="C89" s="453"/>
      <c r="D89" s="574"/>
      <c r="E89" s="453"/>
      <c r="F89" s="453"/>
      <c r="G89" s="202" t="s">
        <v>432</v>
      </c>
      <c r="H89" s="198" t="s">
        <v>45</v>
      </c>
      <c r="I89" s="198">
        <v>470</v>
      </c>
      <c r="J89" s="199">
        <v>1.9</v>
      </c>
      <c r="K89" s="238">
        <f>ROUND((I89*J89),3)</f>
        <v>893</v>
      </c>
      <c r="L89" s="454"/>
      <c r="M89" s="454"/>
      <c r="N89" s="454"/>
      <c r="O89" s="517"/>
      <c r="P89" s="586"/>
      <c r="Q89" s="589"/>
      <c r="R89" s="312"/>
      <c r="S89" s="284"/>
    </row>
    <row r="90" spans="1:19" s="222" customFormat="1" ht="9.75" customHeight="1">
      <c r="A90" s="641"/>
      <c r="B90" s="453"/>
      <c r="C90" s="453"/>
      <c r="D90" s="574"/>
      <c r="E90" s="453"/>
      <c r="F90" s="453"/>
      <c r="G90" s="202" t="s">
        <v>257</v>
      </c>
      <c r="H90" s="198" t="s">
        <v>45</v>
      </c>
      <c r="I90" s="198">
        <v>156</v>
      </c>
      <c r="J90" s="199">
        <v>1.65</v>
      </c>
      <c r="K90" s="238">
        <f>ROUND((I90*J90),3)</f>
        <v>257.4</v>
      </c>
      <c r="L90" s="454"/>
      <c r="M90" s="454"/>
      <c r="N90" s="454"/>
      <c r="O90" s="517"/>
      <c r="P90" s="586"/>
      <c r="Q90" s="589"/>
      <c r="R90" s="312"/>
      <c r="S90" s="284"/>
    </row>
    <row r="91" spans="1:19" s="222" customFormat="1" ht="9" customHeight="1">
      <c r="A91" s="641"/>
      <c r="B91" s="453"/>
      <c r="C91" s="453"/>
      <c r="D91" s="574"/>
      <c r="E91" s="453"/>
      <c r="F91" s="453"/>
      <c r="G91" s="202" t="s">
        <v>46</v>
      </c>
      <c r="H91" s="198" t="s">
        <v>45</v>
      </c>
      <c r="I91" s="198">
        <v>78</v>
      </c>
      <c r="J91" s="199">
        <v>1.55</v>
      </c>
      <c r="K91" s="238">
        <f>ROUND((I91*J91),3)</f>
        <v>120.9</v>
      </c>
      <c r="L91" s="454"/>
      <c r="M91" s="454"/>
      <c r="N91" s="454"/>
      <c r="O91" s="517"/>
      <c r="P91" s="586"/>
      <c r="Q91" s="589"/>
      <c r="R91" s="312"/>
      <c r="S91" s="284"/>
    </row>
    <row r="92" spans="1:19" s="222" customFormat="1" ht="20.25" customHeight="1" thickBot="1">
      <c r="A92" s="642"/>
      <c r="B92" s="534"/>
      <c r="C92" s="534"/>
      <c r="D92" s="534"/>
      <c r="E92" s="534"/>
      <c r="F92" s="534"/>
      <c r="G92" s="276" t="s">
        <v>33</v>
      </c>
      <c r="H92" s="277"/>
      <c r="I92" s="277"/>
      <c r="J92" s="278"/>
      <c r="K92" s="269">
        <f>SUM(K87:K91)</f>
        <v>1769.6</v>
      </c>
      <c r="L92" s="524"/>
      <c r="M92" s="524"/>
      <c r="N92" s="524"/>
      <c r="O92" s="530"/>
      <c r="P92" s="587"/>
      <c r="Q92" s="590"/>
      <c r="R92" s="312"/>
      <c r="S92" s="284"/>
    </row>
    <row r="93" spans="1:19" s="222" customFormat="1" ht="18" customHeight="1">
      <c r="A93" s="640">
        <v>13</v>
      </c>
      <c r="B93" s="522" t="s">
        <v>438</v>
      </c>
      <c r="C93" s="522">
        <v>1981</v>
      </c>
      <c r="D93" s="573">
        <v>3096</v>
      </c>
      <c r="E93" s="522">
        <v>2562.9</v>
      </c>
      <c r="F93" s="522"/>
      <c r="G93" s="202" t="s">
        <v>486</v>
      </c>
      <c r="H93" s="247"/>
      <c r="I93" s="198"/>
      <c r="J93" s="199"/>
      <c r="K93" s="238"/>
      <c r="L93" s="523">
        <f>K97</f>
        <v>553.2</v>
      </c>
      <c r="M93" s="523">
        <f>ROUND(L93*0.75,3)</f>
        <v>414.9</v>
      </c>
      <c r="N93" s="523">
        <f>L93-M93-O93</f>
        <v>110.64000000000007</v>
      </c>
      <c r="O93" s="529">
        <f>ROUND(L93*0.05,3)</f>
        <v>27.66</v>
      </c>
      <c r="P93" s="586"/>
      <c r="Q93" s="589"/>
      <c r="R93" s="312"/>
      <c r="S93" s="284"/>
    </row>
    <row r="94" spans="1:19" s="222" customFormat="1" ht="19.5" customHeight="1">
      <c r="A94" s="641"/>
      <c r="B94" s="453"/>
      <c r="C94" s="453"/>
      <c r="D94" s="574"/>
      <c r="E94" s="453"/>
      <c r="F94" s="453"/>
      <c r="G94" s="202" t="s">
        <v>432</v>
      </c>
      <c r="H94" s="198" t="s">
        <v>45</v>
      </c>
      <c r="I94" s="198">
        <v>206</v>
      </c>
      <c r="J94" s="199">
        <v>1.9</v>
      </c>
      <c r="K94" s="238">
        <f>ROUND((I94*J94),3)</f>
        <v>391.4</v>
      </c>
      <c r="L94" s="454"/>
      <c r="M94" s="454"/>
      <c r="N94" s="454"/>
      <c r="O94" s="517"/>
      <c r="P94" s="586"/>
      <c r="Q94" s="589"/>
      <c r="R94" s="312"/>
      <c r="S94" s="284"/>
    </row>
    <row r="95" spans="1:19" s="222" customFormat="1" ht="9.75" customHeight="1">
      <c r="A95" s="641"/>
      <c r="B95" s="453"/>
      <c r="C95" s="453"/>
      <c r="D95" s="574"/>
      <c r="E95" s="453"/>
      <c r="F95" s="453"/>
      <c r="G95" s="202" t="s">
        <v>46</v>
      </c>
      <c r="H95" s="198" t="s">
        <v>45</v>
      </c>
      <c r="I95" s="198">
        <v>32</v>
      </c>
      <c r="J95" s="199">
        <v>1.55</v>
      </c>
      <c r="K95" s="238">
        <f>ROUND((I95*J95),3)</f>
        <v>49.6</v>
      </c>
      <c r="L95" s="454"/>
      <c r="M95" s="454"/>
      <c r="N95" s="454"/>
      <c r="O95" s="517"/>
      <c r="P95" s="586"/>
      <c r="Q95" s="589"/>
      <c r="R95" s="312"/>
      <c r="S95" s="284"/>
    </row>
    <row r="96" spans="1:19" s="222" customFormat="1" ht="9" customHeight="1">
      <c r="A96" s="641"/>
      <c r="B96" s="453"/>
      <c r="C96" s="453"/>
      <c r="D96" s="574"/>
      <c r="E96" s="453"/>
      <c r="F96" s="453"/>
      <c r="G96" s="202" t="s">
        <v>257</v>
      </c>
      <c r="H96" s="198" t="s">
        <v>45</v>
      </c>
      <c r="I96" s="198">
        <v>68</v>
      </c>
      <c r="J96" s="199">
        <v>1.65</v>
      </c>
      <c r="K96" s="238">
        <f>ROUND((I96*J96),3)</f>
        <v>112.2</v>
      </c>
      <c r="L96" s="454"/>
      <c r="M96" s="454"/>
      <c r="N96" s="454"/>
      <c r="O96" s="517"/>
      <c r="P96" s="586"/>
      <c r="Q96" s="589"/>
      <c r="R96" s="312"/>
      <c r="S96" s="284"/>
    </row>
    <row r="97" spans="1:19" s="222" customFormat="1" ht="20.25" customHeight="1" thickBot="1">
      <c r="A97" s="642"/>
      <c r="B97" s="534"/>
      <c r="C97" s="534"/>
      <c r="D97" s="534"/>
      <c r="E97" s="534"/>
      <c r="F97" s="534"/>
      <c r="G97" s="276" t="s">
        <v>33</v>
      </c>
      <c r="H97" s="277"/>
      <c r="I97" s="277"/>
      <c r="J97" s="278"/>
      <c r="K97" s="269">
        <f>SUM(K93:K96)</f>
        <v>553.2</v>
      </c>
      <c r="L97" s="524"/>
      <c r="M97" s="524"/>
      <c r="N97" s="524"/>
      <c r="O97" s="530"/>
      <c r="P97" s="587"/>
      <c r="Q97" s="590"/>
      <c r="R97" s="312"/>
      <c r="S97" s="284"/>
    </row>
    <row r="98" spans="1:19" s="222" customFormat="1" ht="18" customHeight="1">
      <c r="A98" s="640">
        <v>14</v>
      </c>
      <c r="B98" s="522" t="s">
        <v>439</v>
      </c>
      <c r="C98" s="522">
        <v>1986</v>
      </c>
      <c r="D98" s="573">
        <v>3256.1</v>
      </c>
      <c r="E98" s="522">
        <v>2817.5</v>
      </c>
      <c r="F98" s="522"/>
      <c r="G98" s="272" t="s">
        <v>182</v>
      </c>
      <c r="H98" s="194" t="s">
        <v>29</v>
      </c>
      <c r="I98" s="194">
        <v>353</v>
      </c>
      <c r="J98" s="204">
        <v>1.65</v>
      </c>
      <c r="K98" s="236">
        <f>ROUND((I98*J98),3)</f>
        <v>582.45</v>
      </c>
      <c r="L98" s="523">
        <f>K103</f>
        <v>1660.4500000000003</v>
      </c>
      <c r="M98" s="523">
        <f>ROUND(L98*0.75,3)</f>
        <v>1245.338</v>
      </c>
      <c r="N98" s="523">
        <f>L98-M98-O98</f>
        <v>332.0890000000003</v>
      </c>
      <c r="O98" s="529">
        <f>ROUND(L98*0.05,3)</f>
        <v>83.023</v>
      </c>
      <c r="P98" s="586"/>
      <c r="Q98" s="589"/>
      <c r="R98" s="312"/>
      <c r="S98" s="284"/>
    </row>
    <row r="99" spans="1:19" s="222" customFormat="1" ht="18" customHeight="1">
      <c r="A99" s="641"/>
      <c r="B99" s="453"/>
      <c r="C99" s="453"/>
      <c r="D99" s="574"/>
      <c r="E99" s="453"/>
      <c r="F99" s="453"/>
      <c r="G99" s="202" t="s">
        <v>486</v>
      </c>
      <c r="H99" s="247"/>
      <c r="I99" s="198"/>
      <c r="J99" s="199"/>
      <c r="K99" s="238"/>
      <c r="L99" s="454"/>
      <c r="M99" s="454"/>
      <c r="N99" s="454"/>
      <c r="O99" s="517"/>
      <c r="P99" s="586"/>
      <c r="Q99" s="589"/>
      <c r="R99" s="312"/>
      <c r="S99" s="284"/>
    </row>
    <row r="100" spans="1:19" s="222" customFormat="1" ht="19.5" customHeight="1">
      <c r="A100" s="641"/>
      <c r="B100" s="453"/>
      <c r="C100" s="453"/>
      <c r="D100" s="574"/>
      <c r="E100" s="453"/>
      <c r="F100" s="453"/>
      <c r="G100" s="202" t="s">
        <v>432</v>
      </c>
      <c r="H100" s="198" t="s">
        <v>45</v>
      </c>
      <c r="I100" s="198">
        <v>404</v>
      </c>
      <c r="J100" s="199">
        <v>1.9</v>
      </c>
      <c r="K100" s="238">
        <f>ROUND((I100*J100),3)</f>
        <v>767.6</v>
      </c>
      <c r="L100" s="454"/>
      <c r="M100" s="454"/>
      <c r="N100" s="454"/>
      <c r="O100" s="517"/>
      <c r="P100" s="586"/>
      <c r="Q100" s="589"/>
      <c r="R100" s="312"/>
      <c r="S100" s="284"/>
    </row>
    <row r="101" spans="1:19" s="222" customFormat="1" ht="9.75" customHeight="1">
      <c r="A101" s="641"/>
      <c r="B101" s="453"/>
      <c r="C101" s="453"/>
      <c r="D101" s="574"/>
      <c r="E101" s="453"/>
      <c r="F101" s="453"/>
      <c r="G101" s="202" t="s">
        <v>257</v>
      </c>
      <c r="H101" s="198" t="s">
        <v>45</v>
      </c>
      <c r="I101" s="198">
        <v>128</v>
      </c>
      <c r="J101" s="199">
        <v>1.65</v>
      </c>
      <c r="K101" s="238">
        <f>ROUND((I101*J101),3)</f>
        <v>211.2</v>
      </c>
      <c r="L101" s="454"/>
      <c r="M101" s="454"/>
      <c r="N101" s="454"/>
      <c r="O101" s="517"/>
      <c r="P101" s="586"/>
      <c r="Q101" s="589"/>
      <c r="R101" s="312"/>
      <c r="S101" s="284"/>
    </row>
    <row r="102" spans="1:19" s="222" customFormat="1" ht="9" customHeight="1">
      <c r="A102" s="641"/>
      <c r="B102" s="453"/>
      <c r="C102" s="453"/>
      <c r="D102" s="574"/>
      <c r="E102" s="453"/>
      <c r="F102" s="453"/>
      <c r="G102" s="202" t="s">
        <v>46</v>
      </c>
      <c r="H102" s="198" t="s">
        <v>45</v>
      </c>
      <c r="I102" s="198">
        <v>64</v>
      </c>
      <c r="J102" s="199">
        <v>1.55</v>
      </c>
      <c r="K102" s="238">
        <f>ROUND((I102*J102),3)</f>
        <v>99.2</v>
      </c>
      <c r="L102" s="454"/>
      <c r="M102" s="454"/>
      <c r="N102" s="454"/>
      <c r="O102" s="517"/>
      <c r="P102" s="586"/>
      <c r="Q102" s="589"/>
      <c r="R102" s="312"/>
      <c r="S102" s="284"/>
    </row>
    <row r="103" spans="1:19" s="222" customFormat="1" ht="20.25" customHeight="1" thickBot="1">
      <c r="A103" s="642"/>
      <c r="B103" s="534"/>
      <c r="C103" s="534"/>
      <c r="D103" s="534"/>
      <c r="E103" s="534"/>
      <c r="F103" s="534"/>
      <c r="G103" s="276" t="s">
        <v>33</v>
      </c>
      <c r="H103" s="277"/>
      <c r="I103" s="277"/>
      <c r="J103" s="278"/>
      <c r="K103" s="269">
        <f>SUM(K98:K102)</f>
        <v>1660.4500000000003</v>
      </c>
      <c r="L103" s="524"/>
      <c r="M103" s="524"/>
      <c r="N103" s="524"/>
      <c r="O103" s="530"/>
      <c r="P103" s="587"/>
      <c r="Q103" s="590"/>
      <c r="R103" s="312"/>
      <c r="S103" s="284"/>
    </row>
    <row r="104" spans="1:19" s="222" customFormat="1" ht="18" customHeight="1">
      <c r="A104" s="640">
        <v>15</v>
      </c>
      <c r="B104" s="522" t="s">
        <v>440</v>
      </c>
      <c r="C104" s="522">
        <v>1987</v>
      </c>
      <c r="D104" s="573">
        <v>1384</v>
      </c>
      <c r="E104" s="522">
        <v>1134.7</v>
      </c>
      <c r="F104" s="522"/>
      <c r="G104" s="293" t="s">
        <v>182</v>
      </c>
      <c r="H104" s="194" t="s">
        <v>29</v>
      </c>
      <c r="I104" s="194">
        <v>194</v>
      </c>
      <c r="J104" s="204">
        <v>1.65</v>
      </c>
      <c r="K104" s="236">
        <f>ROUND((I104*J104),3)</f>
        <v>320.1</v>
      </c>
      <c r="L104" s="523">
        <f>K108</f>
        <v>675.1</v>
      </c>
      <c r="M104" s="523">
        <f>ROUND(L104*0.75,3)</f>
        <v>506.325</v>
      </c>
      <c r="N104" s="523">
        <f>L104-M104-O104</f>
        <v>135.02000000000004</v>
      </c>
      <c r="O104" s="529">
        <f>ROUND(L104*0.05,3)</f>
        <v>33.755</v>
      </c>
      <c r="P104" s="586"/>
      <c r="Q104" s="589"/>
      <c r="R104" s="312"/>
      <c r="S104" s="284"/>
    </row>
    <row r="105" spans="1:19" s="222" customFormat="1" ht="12.75" customHeight="1">
      <c r="A105" s="641"/>
      <c r="B105" s="453"/>
      <c r="C105" s="453"/>
      <c r="D105" s="574"/>
      <c r="E105" s="453"/>
      <c r="F105" s="453"/>
      <c r="G105" s="294" t="s">
        <v>186</v>
      </c>
      <c r="H105" s="198" t="s">
        <v>147</v>
      </c>
      <c r="I105" s="198">
        <v>1</v>
      </c>
      <c r="J105" s="199">
        <v>205</v>
      </c>
      <c r="K105" s="238">
        <f>ROUND((I105*J105),3)</f>
        <v>205</v>
      </c>
      <c r="L105" s="454"/>
      <c r="M105" s="454"/>
      <c r="N105" s="454"/>
      <c r="O105" s="517"/>
      <c r="P105" s="586"/>
      <c r="Q105" s="589"/>
      <c r="R105" s="312"/>
      <c r="S105" s="284"/>
    </row>
    <row r="106" spans="1:19" s="222" customFormat="1" ht="9.75" customHeight="1">
      <c r="A106" s="641"/>
      <c r="B106" s="453"/>
      <c r="C106" s="453"/>
      <c r="D106" s="574"/>
      <c r="E106" s="453"/>
      <c r="F106" s="453"/>
      <c r="G106" s="294" t="s">
        <v>176</v>
      </c>
      <c r="H106" s="198" t="s">
        <v>147</v>
      </c>
      <c r="I106" s="198">
        <v>1</v>
      </c>
      <c r="J106" s="199">
        <v>90</v>
      </c>
      <c r="K106" s="238">
        <f>ROUND((I106*J106),3)</f>
        <v>90</v>
      </c>
      <c r="L106" s="454"/>
      <c r="M106" s="454"/>
      <c r="N106" s="454"/>
      <c r="O106" s="517"/>
      <c r="P106" s="586"/>
      <c r="Q106" s="589"/>
      <c r="R106" s="312"/>
      <c r="S106" s="284"/>
    </row>
    <row r="107" spans="1:19" s="222" customFormat="1" ht="9" customHeight="1">
      <c r="A107" s="641"/>
      <c r="B107" s="453"/>
      <c r="C107" s="453"/>
      <c r="D107" s="574"/>
      <c r="E107" s="453"/>
      <c r="F107" s="453"/>
      <c r="G107" s="294" t="s">
        <v>165</v>
      </c>
      <c r="H107" s="198" t="s">
        <v>147</v>
      </c>
      <c r="I107" s="198">
        <v>1</v>
      </c>
      <c r="J107" s="199">
        <v>60</v>
      </c>
      <c r="K107" s="238">
        <f>ROUND((I107*J107),3)</f>
        <v>60</v>
      </c>
      <c r="L107" s="454"/>
      <c r="M107" s="454"/>
      <c r="N107" s="454"/>
      <c r="O107" s="517"/>
      <c r="P107" s="586"/>
      <c r="Q107" s="589"/>
      <c r="R107" s="312"/>
      <c r="S107" s="284"/>
    </row>
    <row r="108" spans="1:19" s="222" customFormat="1" ht="20.25" customHeight="1" thickBot="1">
      <c r="A108" s="642"/>
      <c r="B108" s="534"/>
      <c r="C108" s="534"/>
      <c r="D108" s="534"/>
      <c r="E108" s="534"/>
      <c r="F108" s="534"/>
      <c r="G108" s="276" t="s">
        <v>33</v>
      </c>
      <c r="H108" s="277"/>
      <c r="I108" s="277"/>
      <c r="J108" s="278"/>
      <c r="K108" s="269">
        <f>SUM(K104:K107)</f>
        <v>675.1</v>
      </c>
      <c r="L108" s="524"/>
      <c r="M108" s="524"/>
      <c r="N108" s="524"/>
      <c r="O108" s="530"/>
      <c r="P108" s="587"/>
      <c r="Q108" s="590"/>
      <c r="R108" s="312"/>
      <c r="S108" s="284"/>
    </row>
    <row r="109" spans="1:17" ht="15.75" customHeight="1">
      <c r="A109" s="576">
        <v>16</v>
      </c>
      <c r="B109" s="483" t="s">
        <v>441</v>
      </c>
      <c r="C109" s="502">
        <v>1981</v>
      </c>
      <c r="D109" s="502">
        <v>3298.8</v>
      </c>
      <c r="E109" s="502">
        <v>2749.2</v>
      </c>
      <c r="F109" s="578"/>
      <c r="G109" s="203" t="s">
        <v>48</v>
      </c>
      <c r="H109" s="243" t="s">
        <v>29</v>
      </c>
      <c r="I109" s="194">
        <v>1030</v>
      </c>
      <c r="J109" s="204">
        <v>1.65</v>
      </c>
      <c r="K109" s="236">
        <f>I109*J109</f>
        <v>1699.5</v>
      </c>
      <c r="L109" s="460">
        <f>K111</f>
        <v>2323.2</v>
      </c>
      <c r="M109" s="508">
        <f>ROUND(L109*0.75,3)</f>
        <v>1742.4</v>
      </c>
      <c r="N109" s="508">
        <f>L109-M109-O109</f>
        <v>464.63999999999976</v>
      </c>
      <c r="O109" s="489">
        <f>ROUND(L109*0.05,3)</f>
        <v>116.16</v>
      </c>
      <c r="P109" s="572"/>
      <c r="Q109" s="571"/>
    </row>
    <row r="110" spans="1:17" ht="15.75" customHeight="1">
      <c r="A110" s="647"/>
      <c r="B110" s="516"/>
      <c r="C110" s="453"/>
      <c r="D110" s="453"/>
      <c r="E110" s="453"/>
      <c r="F110" s="643"/>
      <c r="G110" s="300" t="s">
        <v>182</v>
      </c>
      <c r="H110" s="198" t="s">
        <v>29</v>
      </c>
      <c r="I110" s="198">
        <v>378</v>
      </c>
      <c r="J110" s="199">
        <v>1.65</v>
      </c>
      <c r="K110" s="238">
        <f>ROUND((I110*J110),3)</f>
        <v>623.7</v>
      </c>
      <c r="L110" s="709"/>
      <c r="M110" s="454"/>
      <c r="N110" s="454"/>
      <c r="O110" s="517"/>
      <c r="P110" s="558"/>
      <c r="Q110" s="559"/>
    </row>
    <row r="111" spans="1:17" ht="18.75" customHeight="1" thickBot="1">
      <c r="A111" s="577"/>
      <c r="B111" s="503"/>
      <c r="C111" s="503"/>
      <c r="D111" s="503"/>
      <c r="E111" s="503"/>
      <c r="F111" s="579"/>
      <c r="G111" s="210" t="s">
        <v>33</v>
      </c>
      <c r="H111" s="211"/>
      <c r="I111" s="211"/>
      <c r="J111" s="212"/>
      <c r="K111" s="286">
        <f>SUM(K109:K110)</f>
        <v>2323.2</v>
      </c>
      <c r="L111" s="531"/>
      <c r="M111" s="531"/>
      <c r="N111" s="531"/>
      <c r="O111" s="591"/>
      <c r="P111" s="539"/>
      <c r="Q111" s="537"/>
    </row>
    <row r="112" spans="1:17" ht="15.75" customHeight="1">
      <c r="A112" s="576">
        <v>17</v>
      </c>
      <c r="B112" s="483" t="s">
        <v>442</v>
      </c>
      <c r="C112" s="502">
        <v>1982</v>
      </c>
      <c r="D112" s="502">
        <v>3272.5</v>
      </c>
      <c r="E112" s="502">
        <v>2662.5</v>
      </c>
      <c r="F112" s="502"/>
      <c r="G112" s="300" t="s">
        <v>182</v>
      </c>
      <c r="H112" s="271" t="s">
        <v>29</v>
      </c>
      <c r="I112" s="215">
        <v>282</v>
      </c>
      <c r="J112" s="216">
        <v>1.65</v>
      </c>
      <c r="K112" s="242">
        <f>I112*J112</f>
        <v>465.29999999999995</v>
      </c>
      <c r="L112" s="460">
        <f>K113</f>
        <v>465.29999999999995</v>
      </c>
      <c r="M112" s="508">
        <f>ROUND(L112*0.75,3)</f>
        <v>348.975</v>
      </c>
      <c r="N112" s="508">
        <f>L112-M112-O112</f>
        <v>93.05999999999993</v>
      </c>
      <c r="O112" s="489">
        <f>ROUND(L112*0.05,3)</f>
        <v>23.265</v>
      </c>
      <c r="P112" s="572"/>
      <c r="Q112" s="571"/>
    </row>
    <row r="113" spans="1:17" ht="18.75" customHeight="1" thickBot="1">
      <c r="A113" s="577"/>
      <c r="B113" s="503"/>
      <c r="C113" s="503"/>
      <c r="D113" s="503"/>
      <c r="E113" s="503"/>
      <c r="F113" s="503"/>
      <c r="G113" s="217" t="s">
        <v>33</v>
      </c>
      <c r="H113" s="218"/>
      <c r="I113" s="218"/>
      <c r="J113" s="219"/>
      <c r="K113" s="240">
        <f>K112</f>
        <v>465.29999999999995</v>
      </c>
      <c r="L113" s="531"/>
      <c r="M113" s="531"/>
      <c r="N113" s="531"/>
      <c r="O113" s="591"/>
      <c r="P113" s="539"/>
      <c r="Q113" s="537"/>
    </row>
    <row r="114" spans="1:17" ht="13.5" customHeight="1">
      <c r="A114" s="576">
        <v>18</v>
      </c>
      <c r="B114" s="483" t="s">
        <v>443</v>
      </c>
      <c r="C114" s="502">
        <v>1989</v>
      </c>
      <c r="D114" s="502">
        <v>4918.1</v>
      </c>
      <c r="E114" s="502">
        <v>4191.3</v>
      </c>
      <c r="F114" s="502"/>
      <c r="G114" s="301" t="s">
        <v>48</v>
      </c>
      <c r="H114" s="224" t="s">
        <v>29</v>
      </c>
      <c r="I114" s="225">
        <v>1224</v>
      </c>
      <c r="J114" s="226">
        <v>1.65</v>
      </c>
      <c r="K114" s="244">
        <f>I114*J114</f>
        <v>2019.6</v>
      </c>
      <c r="L114" s="460">
        <f>K115</f>
        <v>2019.6</v>
      </c>
      <c r="M114" s="508">
        <f>ROUND(L114*0.75,3)</f>
        <v>1514.7</v>
      </c>
      <c r="N114" s="508">
        <f>L114-M114-O114</f>
        <v>403.91999999999985</v>
      </c>
      <c r="O114" s="489">
        <f>ROUND(L114*0.05,3)</f>
        <v>100.98</v>
      </c>
      <c r="P114" s="558"/>
      <c r="Q114" s="559"/>
    </row>
    <row r="115" spans="1:17" ht="15.75" customHeight="1" thickBot="1">
      <c r="A115" s="577"/>
      <c r="B115" s="503"/>
      <c r="C115" s="503"/>
      <c r="D115" s="503"/>
      <c r="E115" s="503"/>
      <c r="F115" s="503"/>
      <c r="G115" s="217" t="s">
        <v>33</v>
      </c>
      <c r="H115" s="218"/>
      <c r="I115" s="218"/>
      <c r="J115" s="219"/>
      <c r="K115" s="240">
        <f>K114</f>
        <v>2019.6</v>
      </c>
      <c r="L115" s="531"/>
      <c r="M115" s="531"/>
      <c r="N115" s="531"/>
      <c r="O115" s="591"/>
      <c r="P115" s="558"/>
      <c r="Q115" s="559"/>
    </row>
    <row r="116" spans="1:17" ht="13.5" thickBot="1">
      <c r="A116" s="644" t="s">
        <v>437</v>
      </c>
      <c r="B116" s="645"/>
      <c r="C116" s="645"/>
      <c r="D116" s="645"/>
      <c r="E116" s="646"/>
      <c r="F116" s="84"/>
      <c r="G116" s="85" t="s">
        <v>382</v>
      </c>
      <c r="H116" s="86"/>
      <c r="I116" s="86"/>
      <c r="J116" s="87"/>
      <c r="K116" s="88">
        <f>K75+K80+K86+K92+K97+K103+K108+K111+K113+K115</f>
        <v>15669.570000000002</v>
      </c>
      <c r="L116" s="89">
        <f aca="true" t="shared" si="3" ref="L116:Q116">SUM(L112:L115)</f>
        <v>2484.8999999999996</v>
      </c>
      <c r="M116" s="89">
        <f t="shared" si="3"/>
        <v>1863.6750000000002</v>
      </c>
      <c r="N116" s="89">
        <f t="shared" si="3"/>
        <v>496.9799999999998</v>
      </c>
      <c r="O116" s="89">
        <f t="shared" si="3"/>
        <v>124.245</v>
      </c>
      <c r="P116" s="89">
        <f t="shared" si="3"/>
        <v>0</v>
      </c>
      <c r="Q116" s="89">
        <f t="shared" si="3"/>
        <v>0</v>
      </c>
    </row>
    <row r="117" spans="1:17" ht="13.5" thickBot="1">
      <c r="A117" s="495" t="s">
        <v>52</v>
      </c>
      <c r="B117" s="496"/>
      <c r="C117" s="496"/>
      <c r="D117" s="496"/>
      <c r="E117" s="496"/>
      <c r="F117" s="496"/>
      <c r="G117" s="496"/>
      <c r="H117" s="496"/>
      <c r="I117" s="496"/>
      <c r="J117" s="496"/>
      <c r="K117" s="496"/>
      <c r="L117" s="496"/>
      <c r="M117" s="496"/>
      <c r="N117" s="496"/>
      <c r="O117" s="496"/>
      <c r="P117" s="496"/>
      <c r="Q117" s="497"/>
    </row>
    <row r="118" spans="1:17" ht="18" customHeight="1">
      <c r="A118" s="568">
        <v>19</v>
      </c>
      <c r="B118" s="522" t="s">
        <v>445</v>
      </c>
      <c r="C118" s="522">
        <v>1978</v>
      </c>
      <c r="D118" s="573">
        <v>3628.6</v>
      </c>
      <c r="E118" s="522">
        <v>3174.1</v>
      </c>
      <c r="F118" s="596"/>
      <c r="G118" s="290" t="s">
        <v>37</v>
      </c>
      <c r="H118" s="194" t="s">
        <v>29</v>
      </c>
      <c r="I118" s="194">
        <v>1160</v>
      </c>
      <c r="J118" s="204">
        <v>1.7</v>
      </c>
      <c r="K118" s="236">
        <f>ROUND((I118*J118),3)</f>
        <v>1972</v>
      </c>
      <c r="L118" s="523">
        <f>K124</f>
        <v>3500.7000000000003</v>
      </c>
      <c r="M118" s="523">
        <f>ROUND(L118*0.75,3)</f>
        <v>2625.525</v>
      </c>
      <c r="N118" s="523">
        <f>L118-M118-O118</f>
        <v>700.1400000000002</v>
      </c>
      <c r="O118" s="529">
        <f>ROUND(L118*0.05,3)</f>
        <v>175.035</v>
      </c>
      <c r="P118" s="558"/>
      <c r="Q118" s="559"/>
    </row>
    <row r="119" spans="1:17" ht="18" customHeight="1">
      <c r="A119" s="647"/>
      <c r="B119" s="453"/>
      <c r="C119" s="453"/>
      <c r="D119" s="574"/>
      <c r="E119" s="453"/>
      <c r="F119" s="643"/>
      <c r="G119" s="257" t="s">
        <v>182</v>
      </c>
      <c r="H119" s="198" t="s">
        <v>29</v>
      </c>
      <c r="I119" s="198">
        <v>178</v>
      </c>
      <c r="J119" s="199">
        <v>1.65</v>
      </c>
      <c r="K119" s="238">
        <f>ROUND((I119*J119),3)</f>
        <v>293.7</v>
      </c>
      <c r="L119" s="454"/>
      <c r="M119" s="454"/>
      <c r="N119" s="454"/>
      <c r="O119" s="517"/>
      <c r="P119" s="558"/>
      <c r="Q119" s="559"/>
    </row>
    <row r="120" spans="1:17" ht="18" customHeight="1">
      <c r="A120" s="647"/>
      <c r="B120" s="453"/>
      <c r="C120" s="453"/>
      <c r="D120" s="574"/>
      <c r="E120" s="453"/>
      <c r="F120" s="643"/>
      <c r="G120" s="202" t="s">
        <v>486</v>
      </c>
      <c r="H120" s="198"/>
      <c r="I120" s="198"/>
      <c r="J120" s="199"/>
      <c r="K120" s="238"/>
      <c r="L120" s="454"/>
      <c r="M120" s="454"/>
      <c r="N120" s="454"/>
      <c r="O120" s="517"/>
      <c r="P120" s="558"/>
      <c r="Q120" s="559"/>
    </row>
    <row r="121" spans="1:17" ht="19.5" customHeight="1">
      <c r="A121" s="647"/>
      <c r="B121" s="453"/>
      <c r="C121" s="453"/>
      <c r="D121" s="574"/>
      <c r="E121" s="453"/>
      <c r="F121" s="643"/>
      <c r="G121" s="202" t="s">
        <v>289</v>
      </c>
      <c r="H121" s="199" t="s">
        <v>45</v>
      </c>
      <c r="I121" s="198">
        <v>456</v>
      </c>
      <c r="J121" s="199">
        <v>1.9</v>
      </c>
      <c r="K121" s="238">
        <f>ROUND((I121*J121),3)</f>
        <v>866.4</v>
      </c>
      <c r="L121" s="454"/>
      <c r="M121" s="454"/>
      <c r="N121" s="454"/>
      <c r="O121" s="517"/>
      <c r="P121" s="558"/>
      <c r="Q121" s="559"/>
    </row>
    <row r="122" spans="1:17" ht="10.5" customHeight="1">
      <c r="A122" s="647"/>
      <c r="B122" s="453"/>
      <c r="C122" s="453"/>
      <c r="D122" s="574"/>
      <c r="E122" s="453"/>
      <c r="F122" s="643"/>
      <c r="G122" s="202" t="s">
        <v>257</v>
      </c>
      <c r="H122" s="199" t="s">
        <v>45</v>
      </c>
      <c r="I122" s="198">
        <v>152</v>
      </c>
      <c r="J122" s="199">
        <v>1.65</v>
      </c>
      <c r="K122" s="238">
        <f>ROUND((I122*J122),3)</f>
        <v>250.8</v>
      </c>
      <c r="L122" s="454"/>
      <c r="M122" s="454"/>
      <c r="N122" s="454"/>
      <c r="O122" s="517"/>
      <c r="P122" s="558"/>
      <c r="Q122" s="559"/>
    </row>
    <row r="123" spans="1:17" ht="9.75" customHeight="1">
      <c r="A123" s="647"/>
      <c r="B123" s="453"/>
      <c r="C123" s="453"/>
      <c r="D123" s="574"/>
      <c r="E123" s="453"/>
      <c r="F123" s="643"/>
      <c r="G123" s="202" t="s">
        <v>46</v>
      </c>
      <c r="H123" s="199" t="s">
        <v>45</v>
      </c>
      <c r="I123" s="198">
        <v>76</v>
      </c>
      <c r="J123" s="199">
        <v>1.55</v>
      </c>
      <c r="K123" s="238">
        <f>ROUND((I123*J123),3)</f>
        <v>117.8</v>
      </c>
      <c r="L123" s="454"/>
      <c r="M123" s="454"/>
      <c r="N123" s="454"/>
      <c r="O123" s="517"/>
      <c r="P123" s="558"/>
      <c r="Q123" s="559"/>
    </row>
    <row r="124" spans="1:17" ht="24" customHeight="1" thickBot="1">
      <c r="A124" s="595"/>
      <c r="B124" s="534"/>
      <c r="C124" s="534"/>
      <c r="D124" s="534"/>
      <c r="E124" s="534"/>
      <c r="F124" s="597"/>
      <c r="G124" s="276" t="s">
        <v>33</v>
      </c>
      <c r="H124" s="277"/>
      <c r="I124" s="277"/>
      <c r="J124" s="278"/>
      <c r="K124" s="269">
        <f>SUM(K118:K123)</f>
        <v>3500.7000000000003</v>
      </c>
      <c r="L124" s="524"/>
      <c r="M124" s="524"/>
      <c r="N124" s="524"/>
      <c r="O124" s="530"/>
      <c r="P124" s="539"/>
      <c r="Q124" s="537"/>
    </row>
    <row r="125" spans="1:17" ht="15.75" customHeight="1">
      <c r="A125" s="576">
        <v>20</v>
      </c>
      <c r="B125" s="483" t="s">
        <v>446</v>
      </c>
      <c r="C125" s="502">
        <v>1972</v>
      </c>
      <c r="D125" s="502">
        <v>5056.8</v>
      </c>
      <c r="E125" s="502">
        <v>4469.6</v>
      </c>
      <c r="F125" s="578"/>
      <c r="G125" s="291" t="s">
        <v>48</v>
      </c>
      <c r="H125" s="243" t="s">
        <v>29</v>
      </c>
      <c r="I125" s="194">
        <v>1530</v>
      </c>
      <c r="J125" s="204">
        <v>1.65</v>
      </c>
      <c r="K125" s="236">
        <f>I125*J125</f>
        <v>2524.5</v>
      </c>
      <c r="L125" s="460">
        <f>K127</f>
        <v>3045.9</v>
      </c>
      <c r="M125" s="508">
        <f>ROUND(L125*0.75,3)</f>
        <v>2284.425</v>
      </c>
      <c r="N125" s="508">
        <f>L125-M125-O125</f>
        <v>609.18</v>
      </c>
      <c r="O125" s="489">
        <f>ROUND(L125*0.05,3)</f>
        <v>152.295</v>
      </c>
      <c r="P125" s="572"/>
      <c r="Q125" s="571"/>
    </row>
    <row r="126" spans="1:17" ht="15.75" customHeight="1">
      <c r="A126" s="647"/>
      <c r="B126" s="516"/>
      <c r="C126" s="453"/>
      <c r="D126" s="453"/>
      <c r="E126" s="453"/>
      <c r="F126" s="643"/>
      <c r="G126" s="257" t="s">
        <v>182</v>
      </c>
      <c r="H126" s="198" t="s">
        <v>29</v>
      </c>
      <c r="I126" s="198">
        <v>316</v>
      </c>
      <c r="J126" s="199">
        <v>1.65</v>
      </c>
      <c r="K126" s="238">
        <f>ROUND((I126*J126),3)</f>
        <v>521.4</v>
      </c>
      <c r="L126" s="709"/>
      <c r="M126" s="454"/>
      <c r="N126" s="454"/>
      <c r="O126" s="517"/>
      <c r="P126" s="558"/>
      <c r="Q126" s="559"/>
    </row>
    <row r="127" spans="1:17" ht="18.75" customHeight="1" thickBot="1">
      <c r="A127" s="592"/>
      <c r="B127" s="594"/>
      <c r="C127" s="594"/>
      <c r="D127" s="594"/>
      <c r="E127" s="594"/>
      <c r="F127" s="599"/>
      <c r="G127" s="206" t="s">
        <v>33</v>
      </c>
      <c r="H127" s="208"/>
      <c r="I127" s="208"/>
      <c r="J127" s="207"/>
      <c r="K127" s="287">
        <f>SUM(K125:K126)</f>
        <v>3045.9</v>
      </c>
      <c r="L127" s="598"/>
      <c r="M127" s="598"/>
      <c r="N127" s="598"/>
      <c r="O127" s="600"/>
      <c r="P127" s="558"/>
      <c r="Q127" s="559"/>
    </row>
    <row r="128" spans="1:17" ht="15.75" customHeight="1">
      <c r="A128" s="576">
        <v>21</v>
      </c>
      <c r="B128" s="483" t="s">
        <v>447</v>
      </c>
      <c r="C128" s="502">
        <v>1991</v>
      </c>
      <c r="D128" s="502"/>
      <c r="E128" s="502">
        <v>1319.2</v>
      </c>
      <c r="F128" s="578"/>
      <c r="G128" s="292" t="s">
        <v>182</v>
      </c>
      <c r="H128" s="243" t="s">
        <v>29</v>
      </c>
      <c r="I128" s="194">
        <v>208</v>
      </c>
      <c r="J128" s="204">
        <v>1.65</v>
      </c>
      <c r="K128" s="236">
        <f>I128*J128</f>
        <v>343.2</v>
      </c>
      <c r="L128" s="460">
        <f>K130</f>
        <v>548.2</v>
      </c>
      <c r="M128" s="508">
        <f>ROUND(L128*0.75,3)</f>
        <v>411.15</v>
      </c>
      <c r="N128" s="508">
        <f>L128-M128-O128</f>
        <v>109.64000000000007</v>
      </c>
      <c r="O128" s="489">
        <f>ROUND(L128*0.05,3)</f>
        <v>27.41</v>
      </c>
      <c r="P128" s="572"/>
      <c r="Q128" s="571"/>
    </row>
    <row r="129" spans="1:17" ht="15.75" customHeight="1">
      <c r="A129" s="647"/>
      <c r="B129" s="516"/>
      <c r="C129" s="453"/>
      <c r="D129" s="453"/>
      <c r="E129" s="453"/>
      <c r="F129" s="643"/>
      <c r="G129" s="202" t="s">
        <v>186</v>
      </c>
      <c r="H129" s="198" t="s">
        <v>147</v>
      </c>
      <c r="I129" s="198">
        <v>1</v>
      </c>
      <c r="J129" s="199">
        <v>205</v>
      </c>
      <c r="K129" s="238">
        <f>ROUND((I129*J129),3)</f>
        <v>205</v>
      </c>
      <c r="L129" s="709"/>
      <c r="M129" s="454"/>
      <c r="N129" s="454"/>
      <c r="O129" s="517"/>
      <c r="P129" s="558"/>
      <c r="Q129" s="559"/>
    </row>
    <row r="130" spans="1:17" ht="18.75" customHeight="1" thickBot="1">
      <c r="A130" s="577"/>
      <c r="B130" s="503"/>
      <c r="C130" s="503"/>
      <c r="D130" s="503"/>
      <c r="E130" s="503"/>
      <c r="F130" s="579"/>
      <c r="G130" s="217" t="s">
        <v>33</v>
      </c>
      <c r="H130" s="218"/>
      <c r="I130" s="218"/>
      <c r="J130" s="219"/>
      <c r="K130" s="240">
        <f>SUM(K128:K129)</f>
        <v>548.2</v>
      </c>
      <c r="L130" s="531"/>
      <c r="M130" s="531"/>
      <c r="N130" s="531"/>
      <c r="O130" s="591"/>
      <c r="P130" s="539"/>
      <c r="Q130" s="537"/>
    </row>
    <row r="131" spans="1:19" s="222" customFormat="1" ht="18" customHeight="1">
      <c r="A131" s="640">
        <v>22</v>
      </c>
      <c r="B131" s="522" t="s">
        <v>458</v>
      </c>
      <c r="C131" s="522">
        <v>1985</v>
      </c>
      <c r="D131" s="573">
        <v>7132.4</v>
      </c>
      <c r="E131" s="522">
        <v>6108.7</v>
      </c>
      <c r="F131" s="522"/>
      <c r="G131" s="293" t="s">
        <v>182</v>
      </c>
      <c r="H131" s="194" t="s">
        <v>29</v>
      </c>
      <c r="I131" s="194">
        <v>472</v>
      </c>
      <c r="J131" s="204">
        <v>1.65</v>
      </c>
      <c r="K131" s="236">
        <f>ROUND((I131*J131),3)</f>
        <v>778.8</v>
      </c>
      <c r="L131" s="523">
        <f>K135</f>
        <v>2282</v>
      </c>
      <c r="M131" s="523">
        <f>ROUND(L131*0.75,3)</f>
        <v>1711.5</v>
      </c>
      <c r="N131" s="523">
        <f>L131-M131-O131</f>
        <v>456.4</v>
      </c>
      <c r="O131" s="529">
        <f>ROUND(L131*0.05,3)</f>
        <v>114.1</v>
      </c>
      <c r="P131" s="585"/>
      <c r="Q131" s="588"/>
      <c r="R131" s="312"/>
      <c r="S131" s="284"/>
    </row>
    <row r="132" spans="1:19" s="222" customFormat="1" ht="18" customHeight="1">
      <c r="A132" s="641"/>
      <c r="B132" s="453"/>
      <c r="C132" s="453"/>
      <c r="D132" s="574"/>
      <c r="E132" s="453"/>
      <c r="F132" s="453"/>
      <c r="G132" s="202" t="s">
        <v>486</v>
      </c>
      <c r="H132" s="247"/>
      <c r="I132" s="198"/>
      <c r="J132" s="199"/>
      <c r="K132" s="238"/>
      <c r="L132" s="454"/>
      <c r="M132" s="454"/>
      <c r="N132" s="454"/>
      <c r="O132" s="517"/>
      <c r="P132" s="586"/>
      <c r="Q132" s="589"/>
      <c r="R132" s="312"/>
      <c r="S132" s="284"/>
    </row>
    <row r="133" spans="1:19" s="222" customFormat="1" ht="19.5" customHeight="1">
      <c r="A133" s="641"/>
      <c r="B133" s="453"/>
      <c r="C133" s="453"/>
      <c r="D133" s="574"/>
      <c r="E133" s="453"/>
      <c r="F133" s="453"/>
      <c r="G133" s="202" t="s">
        <v>432</v>
      </c>
      <c r="H133" s="198" t="s">
        <v>45</v>
      </c>
      <c r="I133" s="198">
        <v>690</v>
      </c>
      <c r="J133" s="199">
        <v>1.9</v>
      </c>
      <c r="K133" s="238">
        <f>ROUND((I133*J133),3)</f>
        <v>1311</v>
      </c>
      <c r="L133" s="454"/>
      <c r="M133" s="454"/>
      <c r="N133" s="454"/>
      <c r="O133" s="517"/>
      <c r="P133" s="586"/>
      <c r="Q133" s="589"/>
      <c r="R133" s="312"/>
      <c r="S133" s="284"/>
    </row>
    <row r="134" spans="1:19" s="222" customFormat="1" ht="9" customHeight="1">
      <c r="A134" s="641"/>
      <c r="B134" s="453"/>
      <c r="C134" s="453"/>
      <c r="D134" s="574"/>
      <c r="E134" s="453"/>
      <c r="F134" s="453"/>
      <c r="G134" s="202" t="s">
        <v>46</v>
      </c>
      <c r="H134" s="198" t="s">
        <v>45</v>
      </c>
      <c r="I134" s="198">
        <v>124</v>
      </c>
      <c r="J134" s="199">
        <v>1.55</v>
      </c>
      <c r="K134" s="238">
        <f>ROUND((I134*J134),3)</f>
        <v>192.2</v>
      </c>
      <c r="L134" s="454"/>
      <c r="M134" s="454"/>
      <c r="N134" s="454"/>
      <c r="O134" s="517"/>
      <c r="P134" s="586"/>
      <c r="Q134" s="589"/>
      <c r="R134" s="312"/>
      <c r="S134" s="284"/>
    </row>
    <row r="135" spans="1:19" s="222" customFormat="1" ht="20.25" customHeight="1" thickBot="1">
      <c r="A135" s="642"/>
      <c r="B135" s="534"/>
      <c r="C135" s="534"/>
      <c r="D135" s="534"/>
      <c r="E135" s="534"/>
      <c r="F135" s="534"/>
      <c r="G135" s="276" t="s">
        <v>33</v>
      </c>
      <c r="H135" s="277"/>
      <c r="I135" s="277"/>
      <c r="J135" s="278"/>
      <c r="K135" s="289">
        <f>SUM(K131:K134)</f>
        <v>2282</v>
      </c>
      <c r="L135" s="524"/>
      <c r="M135" s="524"/>
      <c r="N135" s="524"/>
      <c r="O135" s="530"/>
      <c r="P135" s="587"/>
      <c r="Q135" s="590"/>
      <c r="R135" s="312"/>
      <c r="S135" s="284"/>
    </row>
    <row r="136" spans="1:19" s="222" customFormat="1" ht="18" customHeight="1">
      <c r="A136" s="640">
        <v>23</v>
      </c>
      <c r="B136" s="522" t="s">
        <v>448</v>
      </c>
      <c r="C136" s="522">
        <v>1978</v>
      </c>
      <c r="D136" s="573">
        <v>2558.7</v>
      </c>
      <c r="E136" s="522">
        <v>2145.2</v>
      </c>
      <c r="F136" s="522"/>
      <c r="G136" s="202" t="s">
        <v>486</v>
      </c>
      <c r="H136" s="194"/>
      <c r="I136" s="225"/>
      <c r="J136" s="226"/>
      <c r="K136" s="244"/>
      <c r="L136" s="523">
        <f>K139</f>
        <v>605</v>
      </c>
      <c r="M136" s="523">
        <f>ROUND(L136*0.75,3)</f>
        <v>453.75</v>
      </c>
      <c r="N136" s="523">
        <f>L136-M136-O136</f>
        <v>121</v>
      </c>
      <c r="O136" s="529">
        <f>ROUND(L136*0.05,3)</f>
        <v>30.25</v>
      </c>
      <c r="P136" s="585"/>
      <c r="Q136" s="588"/>
      <c r="R136" s="312"/>
      <c r="S136" s="284"/>
    </row>
    <row r="137" spans="1:19" s="222" customFormat="1" ht="19.5" customHeight="1">
      <c r="A137" s="641"/>
      <c r="B137" s="453"/>
      <c r="C137" s="453"/>
      <c r="D137" s="574"/>
      <c r="E137" s="453"/>
      <c r="F137" s="453"/>
      <c r="G137" s="202" t="s">
        <v>432</v>
      </c>
      <c r="H137" s="198" t="s">
        <v>45</v>
      </c>
      <c r="I137" s="198">
        <v>276</v>
      </c>
      <c r="J137" s="199">
        <v>1.9</v>
      </c>
      <c r="K137" s="238">
        <f>ROUND((I137*J137),3)</f>
        <v>524.4</v>
      </c>
      <c r="L137" s="454"/>
      <c r="M137" s="454"/>
      <c r="N137" s="454"/>
      <c r="O137" s="517"/>
      <c r="P137" s="586"/>
      <c r="Q137" s="589"/>
      <c r="R137" s="312"/>
      <c r="S137" s="284"/>
    </row>
    <row r="138" spans="1:19" s="222" customFormat="1" ht="9.75" customHeight="1">
      <c r="A138" s="641"/>
      <c r="B138" s="453"/>
      <c r="C138" s="453"/>
      <c r="D138" s="574"/>
      <c r="E138" s="453"/>
      <c r="F138" s="453"/>
      <c r="G138" s="202" t="s">
        <v>46</v>
      </c>
      <c r="H138" s="198" t="s">
        <v>45</v>
      </c>
      <c r="I138" s="198">
        <v>52</v>
      </c>
      <c r="J138" s="199">
        <v>1.55</v>
      </c>
      <c r="K138" s="238">
        <f>ROUND((I138*J138),3)</f>
        <v>80.6</v>
      </c>
      <c r="L138" s="454"/>
      <c r="M138" s="454"/>
      <c r="N138" s="454"/>
      <c r="O138" s="517"/>
      <c r="P138" s="586"/>
      <c r="Q138" s="589"/>
      <c r="R138" s="312"/>
      <c r="S138" s="284"/>
    </row>
    <row r="139" spans="1:19" s="222" customFormat="1" ht="20.25" customHeight="1" thickBot="1">
      <c r="A139" s="642"/>
      <c r="B139" s="534"/>
      <c r="C139" s="534"/>
      <c r="D139" s="534"/>
      <c r="E139" s="534"/>
      <c r="F139" s="534"/>
      <c r="G139" s="276" t="s">
        <v>33</v>
      </c>
      <c r="H139" s="277"/>
      <c r="I139" s="277"/>
      <c r="J139" s="278"/>
      <c r="K139" s="289">
        <f>SUM(K136:K138)</f>
        <v>605</v>
      </c>
      <c r="L139" s="524"/>
      <c r="M139" s="524"/>
      <c r="N139" s="524"/>
      <c r="O139" s="530"/>
      <c r="P139" s="587"/>
      <c r="Q139" s="590"/>
      <c r="R139" s="312"/>
      <c r="S139" s="284"/>
    </row>
    <row r="140" spans="1:19" s="222" customFormat="1" ht="18" customHeight="1">
      <c r="A140" s="641">
        <v>24</v>
      </c>
      <c r="B140" s="453" t="s">
        <v>449</v>
      </c>
      <c r="C140" s="453">
        <v>1974</v>
      </c>
      <c r="D140" s="574">
        <v>3479.2</v>
      </c>
      <c r="E140" s="453">
        <v>3145.7</v>
      </c>
      <c r="F140" s="453"/>
      <c r="G140" s="202" t="s">
        <v>486</v>
      </c>
      <c r="H140" s="195"/>
      <c r="I140" s="215"/>
      <c r="J140" s="216"/>
      <c r="K140" s="242"/>
      <c r="L140" s="454">
        <f>K143</f>
        <v>1046</v>
      </c>
      <c r="M140" s="454">
        <f>ROUND(L140*0.75,3)</f>
        <v>784.5</v>
      </c>
      <c r="N140" s="454">
        <f>L140-M140-O140</f>
        <v>209.2</v>
      </c>
      <c r="O140" s="517">
        <f>ROUND(L140*0.05,3)</f>
        <v>52.3</v>
      </c>
      <c r="P140" s="586"/>
      <c r="Q140" s="589"/>
      <c r="R140" s="312"/>
      <c r="S140" s="284"/>
    </row>
    <row r="141" spans="1:19" s="222" customFormat="1" ht="19.5" customHeight="1">
      <c r="A141" s="641"/>
      <c r="B141" s="453"/>
      <c r="C141" s="453"/>
      <c r="D141" s="574"/>
      <c r="E141" s="453"/>
      <c r="F141" s="453"/>
      <c r="G141" s="202" t="s">
        <v>432</v>
      </c>
      <c r="H141" s="198" t="s">
        <v>45</v>
      </c>
      <c r="I141" s="198">
        <v>482</v>
      </c>
      <c r="J141" s="199">
        <v>1.9</v>
      </c>
      <c r="K141" s="238">
        <f>ROUND((I141*J141),3)</f>
        <v>915.8</v>
      </c>
      <c r="L141" s="454"/>
      <c r="M141" s="454"/>
      <c r="N141" s="454"/>
      <c r="O141" s="517"/>
      <c r="P141" s="586"/>
      <c r="Q141" s="589"/>
      <c r="R141" s="312"/>
      <c r="S141" s="284"/>
    </row>
    <row r="142" spans="1:19" s="222" customFormat="1" ht="9.75" customHeight="1">
      <c r="A142" s="641"/>
      <c r="B142" s="453"/>
      <c r="C142" s="453"/>
      <c r="D142" s="574"/>
      <c r="E142" s="453"/>
      <c r="F142" s="453"/>
      <c r="G142" s="202" t="s">
        <v>46</v>
      </c>
      <c r="H142" s="198" t="s">
        <v>45</v>
      </c>
      <c r="I142" s="198">
        <v>84</v>
      </c>
      <c r="J142" s="199">
        <v>1.55</v>
      </c>
      <c r="K142" s="238">
        <f>ROUND((I142*J142),3)</f>
        <v>130.2</v>
      </c>
      <c r="L142" s="454"/>
      <c r="M142" s="454"/>
      <c r="N142" s="454"/>
      <c r="O142" s="517"/>
      <c r="P142" s="586"/>
      <c r="Q142" s="589"/>
      <c r="R142" s="312"/>
      <c r="S142" s="284"/>
    </row>
    <row r="143" spans="1:19" s="222" customFormat="1" ht="20.25" customHeight="1" thickBot="1">
      <c r="A143" s="641"/>
      <c r="B143" s="453"/>
      <c r="C143" s="453"/>
      <c r="D143" s="453"/>
      <c r="E143" s="453"/>
      <c r="F143" s="453"/>
      <c r="G143" s="285" t="s">
        <v>33</v>
      </c>
      <c r="H143" s="261"/>
      <c r="I143" s="261"/>
      <c r="J143" s="262"/>
      <c r="K143" s="269">
        <f>SUM(K140:K142)</f>
        <v>1046</v>
      </c>
      <c r="L143" s="454"/>
      <c r="M143" s="454"/>
      <c r="N143" s="454"/>
      <c r="O143" s="517"/>
      <c r="P143" s="586"/>
      <c r="Q143" s="589"/>
      <c r="R143" s="312"/>
      <c r="S143" s="284"/>
    </row>
    <row r="144" spans="1:19" s="222" customFormat="1" ht="18" customHeight="1">
      <c r="A144" s="640">
        <v>25</v>
      </c>
      <c r="B144" s="522" t="s">
        <v>450</v>
      </c>
      <c r="C144" s="522">
        <v>1978</v>
      </c>
      <c r="D144" s="573">
        <v>3586.9</v>
      </c>
      <c r="E144" s="522">
        <v>3136</v>
      </c>
      <c r="F144" s="522"/>
      <c r="G144" s="202" t="s">
        <v>486</v>
      </c>
      <c r="H144" s="194"/>
      <c r="I144" s="225"/>
      <c r="J144" s="226"/>
      <c r="K144" s="244"/>
      <c r="L144" s="523">
        <f>K147</f>
        <v>1007.3</v>
      </c>
      <c r="M144" s="523">
        <f>ROUND(L144*0.75,3)</f>
        <v>755.475</v>
      </c>
      <c r="N144" s="523">
        <f>L144-M144-O144</f>
        <v>201.45999999999992</v>
      </c>
      <c r="O144" s="529">
        <f>ROUND(L144*0.05,3)</f>
        <v>50.365</v>
      </c>
      <c r="P144" s="585"/>
      <c r="Q144" s="588"/>
      <c r="R144" s="312"/>
      <c r="S144" s="284"/>
    </row>
    <row r="145" spans="1:19" s="222" customFormat="1" ht="19.5" customHeight="1">
      <c r="A145" s="641"/>
      <c r="B145" s="453"/>
      <c r="C145" s="453"/>
      <c r="D145" s="574"/>
      <c r="E145" s="453"/>
      <c r="F145" s="453"/>
      <c r="G145" s="202" t="s">
        <v>432</v>
      </c>
      <c r="H145" s="198" t="s">
        <v>45</v>
      </c>
      <c r="I145" s="198">
        <v>460</v>
      </c>
      <c r="J145" s="199">
        <v>1.9</v>
      </c>
      <c r="K145" s="238">
        <f>ROUND((I145*J145),3)</f>
        <v>874</v>
      </c>
      <c r="L145" s="454"/>
      <c r="M145" s="454"/>
      <c r="N145" s="454"/>
      <c r="O145" s="517"/>
      <c r="P145" s="586"/>
      <c r="Q145" s="589"/>
      <c r="R145" s="312"/>
      <c r="S145" s="284"/>
    </row>
    <row r="146" spans="1:19" s="222" customFormat="1" ht="9.75" customHeight="1">
      <c r="A146" s="641"/>
      <c r="B146" s="453"/>
      <c r="C146" s="453"/>
      <c r="D146" s="574"/>
      <c r="E146" s="453"/>
      <c r="F146" s="453"/>
      <c r="G146" s="202" t="s">
        <v>46</v>
      </c>
      <c r="H146" s="198" t="s">
        <v>45</v>
      </c>
      <c r="I146" s="198">
        <v>86</v>
      </c>
      <c r="J146" s="199">
        <v>1.55</v>
      </c>
      <c r="K146" s="238">
        <f>ROUND((I146*J146),3)</f>
        <v>133.3</v>
      </c>
      <c r="L146" s="454"/>
      <c r="M146" s="454"/>
      <c r="N146" s="454"/>
      <c r="O146" s="517"/>
      <c r="P146" s="586"/>
      <c r="Q146" s="589"/>
      <c r="R146" s="312"/>
      <c r="S146" s="284"/>
    </row>
    <row r="147" spans="1:19" s="222" customFormat="1" ht="20.25" customHeight="1" thickBot="1">
      <c r="A147" s="642"/>
      <c r="B147" s="534"/>
      <c r="C147" s="534"/>
      <c r="D147" s="534"/>
      <c r="E147" s="534"/>
      <c r="F147" s="534"/>
      <c r="G147" s="276" t="s">
        <v>33</v>
      </c>
      <c r="H147" s="277"/>
      <c r="I147" s="277"/>
      <c r="J147" s="278"/>
      <c r="K147" s="289">
        <f>SUM(K144:K146)</f>
        <v>1007.3</v>
      </c>
      <c r="L147" s="524"/>
      <c r="M147" s="524"/>
      <c r="N147" s="524"/>
      <c r="O147" s="530"/>
      <c r="P147" s="587"/>
      <c r="Q147" s="590"/>
      <c r="R147" s="312"/>
      <c r="S147" s="284"/>
    </row>
    <row r="148" spans="1:19" s="222" customFormat="1" ht="18" customHeight="1">
      <c r="A148" s="640">
        <v>26</v>
      </c>
      <c r="B148" s="522" t="s">
        <v>451</v>
      </c>
      <c r="C148" s="522">
        <v>1984</v>
      </c>
      <c r="D148" s="573">
        <v>1883.5</v>
      </c>
      <c r="E148" s="522">
        <v>1637.8</v>
      </c>
      <c r="F148" s="522"/>
      <c r="G148" s="202" t="s">
        <v>486</v>
      </c>
      <c r="H148" s="194"/>
      <c r="I148" s="225"/>
      <c r="J148" s="226"/>
      <c r="K148" s="244"/>
      <c r="L148" s="523">
        <f>K152</f>
        <v>810</v>
      </c>
      <c r="M148" s="523">
        <f>ROUND(L148*0.75,3)</f>
        <v>607.5</v>
      </c>
      <c r="N148" s="523">
        <f>L148-M148-O148</f>
        <v>162</v>
      </c>
      <c r="O148" s="529">
        <f>ROUND(L148*0.05,3)</f>
        <v>40.5</v>
      </c>
      <c r="P148" s="585"/>
      <c r="Q148" s="588"/>
      <c r="R148" s="312"/>
      <c r="S148" s="284"/>
    </row>
    <row r="149" spans="1:19" s="222" customFormat="1" ht="12" customHeight="1">
      <c r="A149" s="641"/>
      <c r="B149" s="453"/>
      <c r="C149" s="453"/>
      <c r="D149" s="574"/>
      <c r="E149" s="453"/>
      <c r="F149" s="453"/>
      <c r="G149" s="202" t="s">
        <v>432</v>
      </c>
      <c r="H149" s="198" t="s">
        <v>45</v>
      </c>
      <c r="I149" s="198">
        <v>276</v>
      </c>
      <c r="J149" s="199">
        <v>1.9</v>
      </c>
      <c r="K149" s="238">
        <f>ROUND((I149*J149),3)</f>
        <v>524.4</v>
      </c>
      <c r="L149" s="454"/>
      <c r="M149" s="454"/>
      <c r="N149" s="454"/>
      <c r="O149" s="517"/>
      <c r="P149" s="586"/>
      <c r="Q149" s="589"/>
      <c r="R149" s="312"/>
      <c r="S149" s="284"/>
    </row>
    <row r="150" spans="1:19" s="222" customFormat="1" ht="9.75" customHeight="1">
      <c r="A150" s="641"/>
      <c r="B150" s="453"/>
      <c r="C150" s="453"/>
      <c r="D150" s="574"/>
      <c r="E150" s="453"/>
      <c r="F150" s="453"/>
      <c r="G150" s="202" t="s">
        <v>46</v>
      </c>
      <c r="H150" s="198" t="s">
        <v>45</v>
      </c>
      <c r="I150" s="198">
        <v>52</v>
      </c>
      <c r="J150" s="199">
        <v>1.55</v>
      </c>
      <c r="K150" s="238">
        <f>ROUND((I150*J150),3)</f>
        <v>80.6</v>
      </c>
      <c r="L150" s="454"/>
      <c r="M150" s="454"/>
      <c r="N150" s="454"/>
      <c r="O150" s="517"/>
      <c r="P150" s="586"/>
      <c r="Q150" s="589"/>
      <c r="R150" s="312"/>
      <c r="S150" s="284"/>
    </row>
    <row r="151" spans="1:19" s="222" customFormat="1" ht="9.75" customHeight="1">
      <c r="A151" s="641"/>
      <c r="B151" s="453"/>
      <c r="C151" s="453"/>
      <c r="D151" s="574"/>
      <c r="E151" s="453"/>
      <c r="F151" s="453"/>
      <c r="G151" s="202" t="s">
        <v>186</v>
      </c>
      <c r="H151" s="198" t="s">
        <v>147</v>
      </c>
      <c r="I151" s="198">
        <v>1</v>
      </c>
      <c r="J151" s="199">
        <v>205</v>
      </c>
      <c r="K151" s="238">
        <f>ROUND((I151*J151),3)</f>
        <v>205</v>
      </c>
      <c r="L151" s="454"/>
      <c r="M151" s="454"/>
      <c r="N151" s="454"/>
      <c r="O151" s="517"/>
      <c r="P151" s="586"/>
      <c r="Q151" s="589"/>
      <c r="R151" s="312"/>
      <c r="S151" s="284"/>
    </row>
    <row r="152" spans="1:19" s="222" customFormat="1" ht="20.25" customHeight="1" thickBot="1">
      <c r="A152" s="642"/>
      <c r="B152" s="534"/>
      <c r="C152" s="534"/>
      <c r="D152" s="534"/>
      <c r="E152" s="534"/>
      <c r="F152" s="534"/>
      <c r="G152" s="276" t="s">
        <v>33</v>
      </c>
      <c r="H152" s="277"/>
      <c r="I152" s="277"/>
      <c r="J152" s="278"/>
      <c r="K152" s="289">
        <f>SUM(K148:K151)</f>
        <v>810</v>
      </c>
      <c r="L152" s="524"/>
      <c r="M152" s="524"/>
      <c r="N152" s="524"/>
      <c r="O152" s="530"/>
      <c r="P152" s="587"/>
      <c r="Q152" s="590"/>
      <c r="R152" s="312"/>
      <c r="S152" s="284"/>
    </row>
    <row r="153" spans="1:17" ht="13.5" customHeight="1">
      <c r="A153" s="576">
        <v>27</v>
      </c>
      <c r="B153" s="483" t="s">
        <v>452</v>
      </c>
      <c r="C153" s="502" t="s">
        <v>453</v>
      </c>
      <c r="D153" s="502">
        <v>7650</v>
      </c>
      <c r="E153" s="502">
        <v>6611.6</v>
      </c>
      <c r="F153" s="502"/>
      <c r="G153" s="223" t="s">
        <v>48</v>
      </c>
      <c r="H153" s="224" t="s">
        <v>29</v>
      </c>
      <c r="I153" s="225">
        <v>2530</v>
      </c>
      <c r="J153" s="226">
        <v>1.65</v>
      </c>
      <c r="K153" s="244">
        <f>I153*J153</f>
        <v>4174.5</v>
      </c>
      <c r="L153" s="460">
        <f>K154</f>
        <v>4174.5</v>
      </c>
      <c r="M153" s="508">
        <f>ROUND(L153*0.75,3)</f>
        <v>3130.875</v>
      </c>
      <c r="N153" s="508">
        <f>L153-M153-O153</f>
        <v>834.9</v>
      </c>
      <c r="O153" s="489">
        <f>ROUND(L153*0.05,3)</f>
        <v>208.725</v>
      </c>
      <c r="P153" s="572"/>
      <c r="Q153" s="571"/>
    </row>
    <row r="154" spans="1:17" ht="15.75" customHeight="1" thickBot="1">
      <c r="A154" s="577"/>
      <c r="B154" s="503"/>
      <c r="C154" s="503"/>
      <c r="D154" s="503"/>
      <c r="E154" s="503"/>
      <c r="F154" s="503"/>
      <c r="G154" s="217" t="s">
        <v>33</v>
      </c>
      <c r="H154" s="218"/>
      <c r="I154" s="218"/>
      <c r="J154" s="219"/>
      <c r="K154" s="289">
        <f>SUM(K153:K153)</f>
        <v>4174.5</v>
      </c>
      <c r="L154" s="531"/>
      <c r="M154" s="531"/>
      <c r="N154" s="531"/>
      <c r="O154" s="591"/>
      <c r="P154" s="539"/>
      <c r="Q154" s="537"/>
    </row>
    <row r="155" spans="1:17" ht="13.5" customHeight="1">
      <c r="A155" s="639">
        <v>28</v>
      </c>
      <c r="B155" s="452" t="s">
        <v>454</v>
      </c>
      <c r="C155" s="457" t="s">
        <v>455</v>
      </c>
      <c r="D155" s="457" t="s">
        <v>456</v>
      </c>
      <c r="E155" s="457" t="s">
        <v>457</v>
      </c>
      <c r="F155" s="457"/>
      <c r="G155" s="196" t="s">
        <v>48</v>
      </c>
      <c r="H155" s="271" t="s">
        <v>29</v>
      </c>
      <c r="I155" s="215">
        <v>2798</v>
      </c>
      <c r="J155" s="216">
        <v>1.65</v>
      </c>
      <c r="K155" s="242">
        <f>I155*J155</f>
        <v>4616.7</v>
      </c>
      <c r="L155" s="723">
        <f>K156</f>
        <v>4616.7</v>
      </c>
      <c r="M155" s="461">
        <f>ROUND(L155*0.75,3)</f>
        <v>3462.525</v>
      </c>
      <c r="N155" s="461">
        <f>L155-M155-O155</f>
        <v>923.3399999999997</v>
      </c>
      <c r="O155" s="638">
        <f>ROUND(L155*0.05,3)</f>
        <v>230.835</v>
      </c>
      <c r="P155" s="558"/>
      <c r="Q155" s="559"/>
    </row>
    <row r="156" spans="1:17" ht="15.75" customHeight="1" thickBot="1">
      <c r="A156" s="577"/>
      <c r="B156" s="503"/>
      <c r="C156" s="503"/>
      <c r="D156" s="503"/>
      <c r="E156" s="503"/>
      <c r="F156" s="503"/>
      <c r="G156" s="217" t="s">
        <v>33</v>
      </c>
      <c r="H156" s="218"/>
      <c r="I156" s="218"/>
      <c r="J156" s="219"/>
      <c r="K156" s="289">
        <f>SUM(K155:K155)</f>
        <v>4616.7</v>
      </c>
      <c r="L156" s="531"/>
      <c r="M156" s="531"/>
      <c r="N156" s="531"/>
      <c r="O156" s="591"/>
      <c r="P156" s="558"/>
      <c r="Q156" s="559"/>
    </row>
    <row r="157" spans="1:17" ht="13.5" thickBot="1">
      <c r="A157" s="644" t="s">
        <v>54</v>
      </c>
      <c r="B157" s="645"/>
      <c r="C157" s="645"/>
      <c r="D157" s="645"/>
      <c r="E157" s="646"/>
      <c r="F157" s="84"/>
      <c r="G157" s="85" t="s">
        <v>382</v>
      </c>
      <c r="H157" s="86"/>
      <c r="I157" s="86"/>
      <c r="J157" s="87"/>
      <c r="K157" s="88">
        <f>K124+K127+K130+K135+K139+K143+K147+K152+K154+K156</f>
        <v>21636.3</v>
      </c>
      <c r="L157" s="88">
        <f aca="true" t="shared" si="4" ref="L157:Q157">L124+L127+L130+L135+L139+L143+L147+L152+L154+L156</f>
        <v>0</v>
      </c>
      <c r="M157" s="88">
        <f t="shared" si="4"/>
        <v>0</v>
      </c>
      <c r="N157" s="88">
        <f t="shared" si="4"/>
        <v>0</v>
      </c>
      <c r="O157" s="88">
        <f t="shared" si="4"/>
        <v>0</v>
      </c>
      <c r="P157" s="88">
        <f t="shared" si="4"/>
        <v>0</v>
      </c>
      <c r="Q157" s="88">
        <f t="shared" si="4"/>
        <v>0</v>
      </c>
    </row>
    <row r="158" spans="1:17" ht="13.5" thickBot="1">
      <c r="A158" s="495" t="s">
        <v>41</v>
      </c>
      <c r="B158" s="496"/>
      <c r="C158" s="496"/>
      <c r="D158" s="496"/>
      <c r="E158" s="496"/>
      <c r="F158" s="496"/>
      <c r="G158" s="496"/>
      <c r="H158" s="496"/>
      <c r="I158" s="496"/>
      <c r="J158" s="496"/>
      <c r="K158" s="496"/>
      <c r="L158" s="496"/>
      <c r="M158" s="496"/>
      <c r="N158" s="496"/>
      <c r="O158" s="496"/>
      <c r="P158" s="496"/>
      <c r="Q158" s="497"/>
    </row>
    <row r="159" spans="1:19" s="222" customFormat="1" ht="18" customHeight="1">
      <c r="A159" s="640">
        <v>29</v>
      </c>
      <c r="B159" s="522" t="s">
        <v>459</v>
      </c>
      <c r="C159" s="522">
        <v>1978</v>
      </c>
      <c r="D159" s="573">
        <v>3586.9</v>
      </c>
      <c r="E159" s="522">
        <v>3136</v>
      </c>
      <c r="F159" s="522"/>
      <c r="G159" s="202" t="s">
        <v>486</v>
      </c>
      <c r="H159" s="194"/>
      <c r="I159" s="225"/>
      <c r="J159" s="226"/>
      <c r="K159" s="244"/>
      <c r="L159" s="523">
        <f>K163</f>
        <v>1213.1</v>
      </c>
      <c r="M159" s="523">
        <f>ROUND(L159*0.75,3)</f>
        <v>909.825</v>
      </c>
      <c r="N159" s="523">
        <f>L159-M159-O159</f>
        <v>242.61999999999986</v>
      </c>
      <c r="O159" s="529">
        <f>ROUND(L159*0.05,3)</f>
        <v>60.655</v>
      </c>
      <c r="P159" s="585"/>
      <c r="Q159" s="588"/>
      <c r="R159" s="312"/>
      <c r="S159" s="284"/>
    </row>
    <row r="160" spans="1:19" s="222" customFormat="1" ht="19.5" customHeight="1">
      <c r="A160" s="641"/>
      <c r="B160" s="453"/>
      <c r="C160" s="453"/>
      <c r="D160" s="574"/>
      <c r="E160" s="453"/>
      <c r="F160" s="453"/>
      <c r="G160" s="294" t="s">
        <v>432</v>
      </c>
      <c r="H160" s="198" t="s">
        <v>45</v>
      </c>
      <c r="I160" s="198">
        <v>470</v>
      </c>
      <c r="J160" s="199">
        <v>1.9</v>
      </c>
      <c r="K160" s="238">
        <f>ROUND((I160*J160),3)</f>
        <v>893</v>
      </c>
      <c r="L160" s="454"/>
      <c r="M160" s="454"/>
      <c r="N160" s="454"/>
      <c r="O160" s="517"/>
      <c r="P160" s="586"/>
      <c r="Q160" s="589"/>
      <c r="R160" s="312"/>
      <c r="S160" s="284"/>
    </row>
    <row r="161" spans="1:19" s="222" customFormat="1" ht="9.75" customHeight="1">
      <c r="A161" s="641"/>
      <c r="B161" s="453"/>
      <c r="C161" s="453"/>
      <c r="D161" s="574"/>
      <c r="E161" s="453"/>
      <c r="F161" s="453"/>
      <c r="G161" s="294" t="s">
        <v>257</v>
      </c>
      <c r="H161" s="198" t="s">
        <v>45</v>
      </c>
      <c r="I161" s="198">
        <v>132</v>
      </c>
      <c r="J161" s="199">
        <v>1.65</v>
      </c>
      <c r="K161" s="238">
        <f>ROUND((I161*J161),3)</f>
        <v>217.8</v>
      </c>
      <c r="L161" s="454"/>
      <c r="M161" s="454"/>
      <c r="N161" s="454"/>
      <c r="O161" s="517"/>
      <c r="P161" s="586"/>
      <c r="Q161" s="589"/>
      <c r="R161" s="312"/>
      <c r="S161" s="284"/>
    </row>
    <row r="162" spans="1:19" s="222" customFormat="1" ht="9.75" customHeight="1">
      <c r="A162" s="641"/>
      <c r="B162" s="453"/>
      <c r="C162" s="453"/>
      <c r="D162" s="574"/>
      <c r="E162" s="453"/>
      <c r="F162" s="453"/>
      <c r="G162" s="294" t="s">
        <v>46</v>
      </c>
      <c r="H162" s="198" t="s">
        <v>45</v>
      </c>
      <c r="I162" s="198">
        <v>66</v>
      </c>
      <c r="J162" s="199">
        <v>1.55</v>
      </c>
      <c r="K162" s="238">
        <f>ROUND((I162*J162),3)</f>
        <v>102.3</v>
      </c>
      <c r="L162" s="454"/>
      <c r="M162" s="454"/>
      <c r="N162" s="454"/>
      <c r="O162" s="517"/>
      <c r="P162" s="586"/>
      <c r="Q162" s="589"/>
      <c r="R162" s="312"/>
      <c r="S162" s="284"/>
    </row>
    <row r="163" spans="1:19" s="222" customFormat="1" ht="20.25" customHeight="1" thickBot="1">
      <c r="A163" s="642"/>
      <c r="B163" s="534"/>
      <c r="C163" s="534"/>
      <c r="D163" s="534"/>
      <c r="E163" s="534"/>
      <c r="F163" s="534"/>
      <c r="G163" s="276" t="s">
        <v>33</v>
      </c>
      <c r="H163" s="277"/>
      <c r="I163" s="277"/>
      <c r="J163" s="278"/>
      <c r="K163" s="289">
        <f>SUM(K159:K162)</f>
        <v>1213.1</v>
      </c>
      <c r="L163" s="524"/>
      <c r="M163" s="524"/>
      <c r="N163" s="524"/>
      <c r="O163" s="530"/>
      <c r="P163" s="587"/>
      <c r="Q163" s="590"/>
      <c r="R163" s="312"/>
      <c r="S163" s="284"/>
    </row>
    <row r="164" spans="1:19" s="222" customFormat="1" ht="18" customHeight="1">
      <c r="A164" s="640">
        <v>30</v>
      </c>
      <c r="B164" s="522" t="s">
        <v>460</v>
      </c>
      <c r="C164" s="522" t="s">
        <v>461</v>
      </c>
      <c r="D164" s="573">
        <v>7132.4</v>
      </c>
      <c r="E164" s="522">
        <v>6108.7</v>
      </c>
      <c r="F164" s="522"/>
      <c r="G164" s="293" t="s">
        <v>182</v>
      </c>
      <c r="H164" s="194" t="s">
        <v>29</v>
      </c>
      <c r="I164" s="194">
        <v>354</v>
      </c>
      <c r="J164" s="204">
        <v>1.65</v>
      </c>
      <c r="K164" s="236">
        <f>ROUND((I164*J164),3)</f>
        <v>584.1</v>
      </c>
      <c r="L164" s="523">
        <f>K169</f>
        <v>1892.7000000000003</v>
      </c>
      <c r="M164" s="523">
        <f>ROUND(L164*0.75,3)</f>
        <v>1419.525</v>
      </c>
      <c r="N164" s="523">
        <f>L164-M164-O164</f>
        <v>378.5400000000002</v>
      </c>
      <c r="O164" s="529">
        <f>ROUND(L164*0.05,3)</f>
        <v>94.635</v>
      </c>
      <c r="P164" s="585"/>
      <c r="Q164" s="588"/>
      <c r="R164" s="312"/>
      <c r="S164" s="284"/>
    </row>
    <row r="165" spans="1:19" s="222" customFormat="1" ht="18" customHeight="1">
      <c r="A165" s="641"/>
      <c r="B165" s="453"/>
      <c r="C165" s="453"/>
      <c r="D165" s="574"/>
      <c r="E165" s="453"/>
      <c r="F165" s="453"/>
      <c r="G165" s="202" t="s">
        <v>43</v>
      </c>
      <c r="H165" s="247"/>
      <c r="I165" s="198"/>
      <c r="J165" s="199"/>
      <c r="K165" s="238"/>
      <c r="L165" s="454"/>
      <c r="M165" s="454"/>
      <c r="N165" s="454"/>
      <c r="O165" s="517"/>
      <c r="P165" s="586"/>
      <c r="Q165" s="589"/>
      <c r="R165" s="312"/>
      <c r="S165" s="284"/>
    </row>
    <row r="166" spans="1:19" s="222" customFormat="1" ht="19.5" customHeight="1">
      <c r="A166" s="641"/>
      <c r="B166" s="453"/>
      <c r="C166" s="453"/>
      <c r="D166" s="574"/>
      <c r="E166" s="453"/>
      <c r="F166" s="453"/>
      <c r="G166" s="294" t="s">
        <v>432</v>
      </c>
      <c r="H166" s="198" t="s">
        <v>45</v>
      </c>
      <c r="I166" s="198">
        <v>488</v>
      </c>
      <c r="J166" s="199">
        <v>1.9</v>
      </c>
      <c r="K166" s="238">
        <f>ROUND((I166*J166),3)</f>
        <v>927.2</v>
      </c>
      <c r="L166" s="454"/>
      <c r="M166" s="454"/>
      <c r="N166" s="454"/>
      <c r="O166" s="517"/>
      <c r="P166" s="586"/>
      <c r="Q166" s="589"/>
      <c r="R166" s="312"/>
      <c r="S166" s="284"/>
    </row>
    <row r="167" spans="1:19" s="222" customFormat="1" ht="9" customHeight="1">
      <c r="A167" s="641"/>
      <c r="B167" s="453"/>
      <c r="C167" s="453"/>
      <c r="D167" s="574"/>
      <c r="E167" s="453"/>
      <c r="F167" s="453"/>
      <c r="G167" s="294" t="s">
        <v>257</v>
      </c>
      <c r="H167" s="198" t="s">
        <v>45</v>
      </c>
      <c r="I167" s="198">
        <v>156</v>
      </c>
      <c r="J167" s="199">
        <v>1.65</v>
      </c>
      <c r="K167" s="238">
        <f>ROUND((I167*J167),3)</f>
        <v>257.4</v>
      </c>
      <c r="L167" s="454"/>
      <c r="M167" s="454"/>
      <c r="N167" s="454"/>
      <c r="O167" s="517"/>
      <c r="P167" s="586"/>
      <c r="Q167" s="589"/>
      <c r="R167" s="312"/>
      <c r="S167" s="284"/>
    </row>
    <row r="168" spans="1:19" s="222" customFormat="1" ht="9" customHeight="1">
      <c r="A168" s="641"/>
      <c r="B168" s="453"/>
      <c r="C168" s="453"/>
      <c r="D168" s="574"/>
      <c r="E168" s="453"/>
      <c r="F168" s="453"/>
      <c r="G168" s="294" t="s">
        <v>46</v>
      </c>
      <c r="H168" s="198" t="s">
        <v>45</v>
      </c>
      <c r="I168" s="198">
        <v>80</v>
      </c>
      <c r="J168" s="199">
        <v>1.55</v>
      </c>
      <c r="K168" s="238">
        <f>ROUND((I168*J168),3)</f>
        <v>124</v>
      </c>
      <c r="L168" s="454"/>
      <c r="M168" s="454"/>
      <c r="N168" s="454"/>
      <c r="O168" s="517"/>
      <c r="P168" s="586"/>
      <c r="Q168" s="589"/>
      <c r="R168" s="312"/>
      <c r="S168" s="284"/>
    </row>
    <row r="169" spans="1:19" s="222" customFormat="1" ht="20.25" customHeight="1" thickBot="1">
      <c r="A169" s="642"/>
      <c r="B169" s="534"/>
      <c r="C169" s="534"/>
      <c r="D169" s="534"/>
      <c r="E169" s="534"/>
      <c r="F169" s="534"/>
      <c r="G169" s="276" t="s">
        <v>33</v>
      </c>
      <c r="H169" s="277"/>
      <c r="I169" s="277"/>
      <c r="J169" s="278">
        <v>1.65</v>
      </c>
      <c r="K169" s="289">
        <f>SUM(K164:K168)</f>
        <v>1892.7000000000003</v>
      </c>
      <c r="L169" s="524"/>
      <c r="M169" s="524"/>
      <c r="N169" s="524"/>
      <c r="O169" s="530"/>
      <c r="P169" s="587"/>
      <c r="Q169" s="590"/>
      <c r="R169" s="312"/>
      <c r="S169" s="284"/>
    </row>
    <row r="170" spans="1:17" ht="13.5" customHeight="1">
      <c r="A170" s="576">
        <v>31</v>
      </c>
      <c r="B170" s="483" t="s">
        <v>462</v>
      </c>
      <c r="C170" s="502">
        <v>1996</v>
      </c>
      <c r="D170" s="502">
        <v>1833</v>
      </c>
      <c r="E170" s="502">
        <v>1495.6</v>
      </c>
      <c r="F170" s="502"/>
      <c r="G170" s="293" t="s">
        <v>182</v>
      </c>
      <c r="H170" s="224" t="s">
        <v>29</v>
      </c>
      <c r="I170" s="225">
        <v>448</v>
      </c>
      <c r="J170" s="226">
        <v>1.65</v>
      </c>
      <c r="K170" s="244">
        <f>I170*J170</f>
        <v>739.1999999999999</v>
      </c>
      <c r="L170" s="460">
        <f>K171</f>
        <v>739.1999999999999</v>
      </c>
      <c r="M170" s="508">
        <f>ROUND(L170*0.75,3)</f>
        <v>554.4</v>
      </c>
      <c r="N170" s="508">
        <f>L170-M170-O170</f>
        <v>147.83999999999995</v>
      </c>
      <c r="O170" s="489">
        <f>ROUND(L170*0.05,3)</f>
        <v>36.96</v>
      </c>
      <c r="P170" s="572"/>
      <c r="Q170" s="571"/>
    </row>
    <row r="171" spans="1:17" ht="15.75" customHeight="1" thickBot="1">
      <c r="A171" s="577"/>
      <c r="B171" s="503"/>
      <c r="C171" s="503"/>
      <c r="D171" s="503"/>
      <c r="E171" s="503"/>
      <c r="F171" s="503"/>
      <c r="G171" s="217" t="s">
        <v>33</v>
      </c>
      <c r="H171" s="218"/>
      <c r="I171" s="218"/>
      <c r="J171" s="219"/>
      <c r="K171" s="289">
        <f>SUM(K170:K170)</f>
        <v>739.1999999999999</v>
      </c>
      <c r="L171" s="531"/>
      <c r="M171" s="531"/>
      <c r="N171" s="531"/>
      <c r="O171" s="591"/>
      <c r="P171" s="539"/>
      <c r="Q171" s="537"/>
    </row>
    <row r="172" spans="1:17" ht="13.5" customHeight="1">
      <c r="A172" s="576">
        <v>32</v>
      </c>
      <c r="B172" s="483" t="s">
        <v>463</v>
      </c>
      <c r="C172" s="502">
        <v>1976</v>
      </c>
      <c r="D172" s="502">
        <v>1868.8</v>
      </c>
      <c r="E172" s="502">
        <v>1654</v>
      </c>
      <c r="F172" s="502"/>
      <c r="G172" s="272" t="s">
        <v>182</v>
      </c>
      <c r="H172" s="224" t="s">
        <v>29</v>
      </c>
      <c r="I172" s="225">
        <v>204</v>
      </c>
      <c r="J172" s="226">
        <v>1.65</v>
      </c>
      <c r="K172" s="244">
        <f>I172*J172</f>
        <v>336.59999999999997</v>
      </c>
      <c r="L172" s="460">
        <f>K173</f>
        <v>336.59999999999997</v>
      </c>
      <c r="M172" s="508">
        <f>ROUND(L172*0.75,3)</f>
        <v>252.45</v>
      </c>
      <c r="N172" s="508">
        <f>L172-M172-O172</f>
        <v>67.31999999999998</v>
      </c>
      <c r="O172" s="489">
        <f>ROUND(L172*0.05,3)</f>
        <v>16.83</v>
      </c>
      <c r="P172" s="572"/>
      <c r="Q172" s="571"/>
    </row>
    <row r="173" spans="1:17" ht="15.75" customHeight="1" thickBot="1">
      <c r="A173" s="577"/>
      <c r="B173" s="503"/>
      <c r="C173" s="503"/>
      <c r="D173" s="503"/>
      <c r="E173" s="503"/>
      <c r="F173" s="503"/>
      <c r="G173" s="217" t="s">
        <v>33</v>
      </c>
      <c r="H173" s="218"/>
      <c r="I173" s="218"/>
      <c r="J173" s="219"/>
      <c r="K173" s="289">
        <f>SUM(K172:K172)</f>
        <v>336.59999999999997</v>
      </c>
      <c r="L173" s="531"/>
      <c r="M173" s="531"/>
      <c r="N173" s="531"/>
      <c r="O173" s="591"/>
      <c r="P173" s="539"/>
      <c r="Q173" s="537"/>
    </row>
    <row r="174" spans="1:17" ht="13.5" customHeight="1">
      <c r="A174" s="576">
        <v>33</v>
      </c>
      <c r="B174" s="483" t="s">
        <v>464</v>
      </c>
      <c r="C174" s="502">
        <v>1993</v>
      </c>
      <c r="D174" s="502">
        <v>1890.9</v>
      </c>
      <c r="E174" s="502">
        <v>1703.2</v>
      </c>
      <c r="F174" s="502"/>
      <c r="G174" s="293" t="s">
        <v>182</v>
      </c>
      <c r="H174" s="224" t="s">
        <v>29</v>
      </c>
      <c r="I174" s="225">
        <v>188</v>
      </c>
      <c r="J174" s="226">
        <v>1.65</v>
      </c>
      <c r="K174" s="244">
        <f>I174*J174</f>
        <v>310.2</v>
      </c>
      <c r="L174" s="460">
        <f>K175</f>
        <v>310.2</v>
      </c>
      <c r="M174" s="508">
        <f>ROUND(L174*0.75,3)</f>
        <v>232.65</v>
      </c>
      <c r="N174" s="508">
        <f>L174-M174-O174</f>
        <v>62.039999999999985</v>
      </c>
      <c r="O174" s="489">
        <f>ROUND(L174*0.05,3)</f>
        <v>15.51</v>
      </c>
      <c r="P174" s="572"/>
      <c r="Q174" s="571"/>
    </row>
    <row r="175" spans="1:17" ht="15.75" customHeight="1" thickBot="1">
      <c r="A175" s="577"/>
      <c r="B175" s="503"/>
      <c r="C175" s="503"/>
      <c r="D175" s="503"/>
      <c r="E175" s="503"/>
      <c r="F175" s="503"/>
      <c r="G175" s="217" t="s">
        <v>33</v>
      </c>
      <c r="H175" s="218"/>
      <c r="I175" s="218"/>
      <c r="J175" s="219"/>
      <c r="K175" s="289">
        <f>SUM(K174:K174)</f>
        <v>310.2</v>
      </c>
      <c r="L175" s="531"/>
      <c r="M175" s="531"/>
      <c r="N175" s="531"/>
      <c r="O175" s="591"/>
      <c r="P175" s="539"/>
      <c r="Q175" s="537"/>
    </row>
    <row r="176" spans="1:17" ht="13.5" customHeight="1">
      <c r="A176" s="576">
        <v>34</v>
      </c>
      <c r="B176" s="483" t="s">
        <v>465</v>
      </c>
      <c r="C176" s="502">
        <v>1976</v>
      </c>
      <c r="D176" s="502">
        <v>1192.7</v>
      </c>
      <c r="E176" s="502">
        <v>1088.9</v>
      </c>
      <c r="F176" s="502"/>
      <c r="G176" s="272" t="s">
        <v>182</v>
      </c>
      <c r="H176" s="224" t="s">
        <v>29</v>
      </c>
      <c r="I176" s="225">
        <v>204</v>
      </c>
      <c r="J176" s="226">
        <v>1.65</v>
      </c>
      <c r="K176" s="244">
        <f>I176*J176</f>
        <v>336.59999999999997</v>
      </c>
      <c r="L176" s="460">
        <f>K177</f>
        <v>336.59999999999997</v>
      </c>
      <c r="M176" s="508">
        <f>ROUND(L176*0.75,3)</f>
        <v>252.45</v>
      </c>
      <c r="N176" s="508">
        <f>L176-M176-O176</f>
        <v>67.31999999999998</v>
      </c>
      <c r="O176" s="489">
        <f>ROUND(L176*0.05,3)</f>
        <v>16.83</v>
      </c>
      <c r="P176" s="572"/>
      <c r="Q176" s="571"/>
    </row>
    <row r="177" spans="1:17" ht="15.75" customHeight="1" thickBot="1">
      <c r="A177" s="577"/>
      <c r="B177" s="503"/>
      <c r="C177" s="503"/>
      <c r="D177" s="503"/>
      <c r="E177" s="503"/>
      <c r="F177" s="503"/>
      <c r="G177" s="217" t="s">
        <v>33</v>
      </c>
      <c r="H177" s="218"/>
      <c r="I177" s="218"/>
      <c r="J177" s="219"/>
      <c r="K177" s="289">
        <f>SUM(K176:K176)</f>
        <v>336.59999999999997</v>
      </c>
      <c r="L177" s="531"/>
      <c r="M177" s="531"/>
      <c r="N177" s="531"/>
      <c r="O177" s="591"/>
      <c r="P177" s="539"/>
      <c r="Q177" s="537"/>
    </row>
    <row r="178" spans="1:17" ht="13.5" customHeight="1">
      <c r="A178" s="576">
        <v>35</v>
      </c>
      <c r="B178" s="483" t="s">
        <v>466</v>
      </c>
      <c r="C178" s="502">
        <v>1974</v>
      </c>
      <c r="D178" s="502">
        <v>1226.2</v>
      </c>
      <c r="E178" s="502">
        <v>1108.5</v>
      </c>
      <c r="F178" s="502"/>
      <c r="G178" s="272" t="s">
        <v>182</v>
      </c>
      <c r="H178" s="224" t="s">
        <v>29</v>
      </c>
      <c r="I178" s="225">
        <v>204</v>
      </c>
      <c r="J178" s="226">
        <v>1.65</v>
      </c>
      <c r="K178" s="244">
        <f>I178*J178</f>
        <v>336.59999999999997</v>
      </c>
      <c r="L178" s="460">
        <f>K179</f>
        <v>336.59999999999997</v>
      </c>
      <c r="M178" s="508">
        <f>ROUND(L178*0.75,3)</f>
        <v>252.45</v>
      </c>
      <c r="N178" s="508">
        <f>L178-M178-O178</f>
        <v>67.31999999999998</v>
      </c>
      <c r="O178" s="489">
        <f>ROUND(L178*0.05,3)</f>
        <v>16.83</v>
      </c>
      <c r="P178" s="572"/>
      <c r="Q178" s="571"/>
    </row>
    <row r="179" spans="1:17" ht="15.75" customHeight="1" thickBot="1">
      <c r="A179" s="577"/>
      <c r="B179" s="503"/>
      <c r="C179" s="503"/>
      <c r="D179" s="503"/>
      <c r="E179" s="503"/>
      <c r="F179" s="503"/>
      <c r="G179" s="217" t="s">
        <v>33</v>
      </c>
      <c r="H179" s="218"/>
      <c r="I179" s="218"/>
      <c r="J179" s="219"/>
      <c r="K179" s="289">
        <f>SUM(K178:K178)</f>
        <v>336.59999999999997</v>
      </c>
      <c r="L179" s="531"/>
      <c r="M179" s="531"/>
      <c r="N179" s="531"/>
      <c r="O179" s="591"/>
      <c r="P179" s="539"/>
      <c r="Q179" s="537"/>
    </row>
    <row r="180" spans="1:17" ht="13.5" thickBot="1">
      <c r="A180" s="644"/>
      <c r="B180" s="645"/>
      <c r="C180" s="645"/>
      <c r="D180" s="645"/>
      <c r="E180" s="646"/>
      <c r="F180" s="84"/>
      <c r="G180" s="85" t="s">
        <v>467</v>
      </c>
      <c r="H180" s="86"/>
      <c r="I180" s="86"/>
      <c r="J180" s="87"/>
      <c r="K180" s="88">
        <f>K163+K169+K171+K173+K175+K177+K179</f>
        <v>5165.000000000001</v>
      </c>
      <c r="L180" s="88">
        <f aca="true" t="shared" si="5" ref="L180:Q180">L163+L169+L171+L173+L175+L177+L179</f>
        <v>0</v>
      </c>
      <c r="M180" s="88">
        <f t="shared" si="5"/>
        <v>0</v>
      </c>
      <c r="N180" s="88">
        <f t="shared" si="5"/>
        <v>0</v>
      </c>
      <c r="O180" s="88">
        <f t="shared" si="5"/>
        <v>0</v>
      </c>
      <c r="P180" s="88">
        <f t="shared" si="5"/>
        <v>0</v>
      </c>
      <c r="Q180" s="88">
        <f t="shared" si="5"/>
        <v>0</v>
      </c>
    </row>
    <row r="181" spans="1:17" ht="13.5" thickBot="1">
      <c r="A181" s="566" t="s">
        <v>59</v>
      </c>
      <c r="B181" s="567"/>
      <c r="C181" s="567"/>
      <c r="D181" s="567"/>
      <c r="E181" s="567"/>
      <c r="F181" s="567"/>
      <c r="G181" s="567"/>
      <c r="H181" s="567"/>
      <c r="I181" s="567"/>
      <c r="J181" s="567"/>
      <c r="K181" s="567"/>
      <c r="L181" s="567"/>
      <c r="M181" s="567"/>
      <c r="N181" s="567"/>
      <c r="O181" s="567"/>
      <c r="P181" s="567"/>
      <c r="Q181" s="561"/>
    </row>
    <row r="182" spans="1:17" ht="15.75" customHeight="1">
      <c r="A182" s="568">
        <v>36</v>
      </c>
      <c r="B182" s="528" t="s">
        <v>337</v>
      </c>
      <c r="C182" s="522">
        <v>1991</v>
      </c>
      <c r="D182" s="522">
        <v>1474.3</v>
      </c>
      <c r="E182" s="522">
        <v>922.7</v>
      </c>
      <c r="F182" s="522"/>
      <c r="G182" s="223" t="s">
        <v>48</v>
      </c>
      <c r="H182" s="254" t="s">
        <v>29</v>
      </c>
      <c r="I182" s="225">
        <v>546.4</v>
      </c>
      <c r="J182" s="226">
        <v>1.65</v>
      </c>
      <c r="K182" s="259">
        <v>1264.402</v>
      </c>
      <c r="L182" s="535">
        <f>K183</f>
        <v>1264.402</v>
      </c>
      <c r="M182" s="523">
        <f>ROUND(L182*0.75,3)</f>
        <v>948.302</v>
      </c>
      <c r="N182" s="523">
        <f>L182-M182-O182</f>
        <v>252.88000000000002</v>
      </c>
      <c r="O182" s="529">
        <f>ROUND(L182*0.05,3)</f>
        <v>63.22</v>
      </c>
      <c r="P182" s="491"/>
      <c r="Q182" s="493"/>
    </row>
    <row r="183" spans="1:17" ht="21" customHeight="1" thickBot="1">
      <c r="A183" s="569"/>
      <c r="B183" s="548"/>
      <c r="C183" s="548"/>
      <c r="D183" s="548"/>
      <c r="E183" s="548"/>
      <c r="F183" s="548"/>
      <c r="G183" s="217" t="s">
        <v>33</v>
      </c>
      <c r="H183" s="218"/>
      <c r="I183" s="218"/>
      <c r="J183" s="219"/>
      <c r="K183" s="260">
        <f>SUM(K182:K182)</f>
        <v>1264.402</v>
      </c>
      <c r="L183" s="560"/>
      <c r="M183" s="560"/>
      <c r="N183" s="560"/>
      <c r="O183" s="565"/>
      <c r="P183" s="492"/>
      <c r="Q183" s="494"/>
    </row>
    <row r="184" spans="1:17" ht="15.75" customHeight="1">
      <c r="A184" s="568">
        <v>37</v>
      </c>
      <c r="B184" s="528" t="s">
        <v>339</v>
      </c>
      <c r="C184" s="522">
        <v>1979</v>
      </c>
      <c r="D184" s="522">
        <v>1333.9</v>
      </c>
      <c r="E184" s="522">
        <v>782.2</v>
      </c>
      <c r="F184" s="522"/>
      <c r="G184" s="203" t="s">
        <v>48</v>
      </c>
      <c r="H184" s="243" t="s">
        <v>29</v>
      </c>
      <c r="I184" s="194">
        <v>1270</v>
      </c>
      <c r="J184" s="226">
        <v>1.65</v>
      </c>
      <c r="K184" s="266">
        <f>I184*J184</f>
        <v>2095.5</v>
      </c>
      <c r="L184" s="535">
        <f>K189</f>
        <v>2475.95</v>
      </c>
      <c r="M184" s="523">
        <f>ROUND(L184*0.75,3)</f>
        <v>1856.963</v>
      </c>
      <c r="N184" s="523">
        <f>L184-M184-O184</f>
        <v>495.18899999999985</v>
      </c>
      <c r="O184" s="529">
        <f>ROUND(L184*0.05,3)</f>
        <v>123.798</v>
      </c>
      <c r="P184" s="491"/>
      <c r="Q184" s="493"/>
    </row>
    <row r="185" spans="1:17" ht="15.75" customHeight="1">
      <c r="A185" s="647"/>
      <c r="B185" s="516"/>
      <c r="C185" s="453"/>
      <c r="D185" s="453"/>
      <c r="E185" s="453"/>
      <c r="F185" s="453"/>
      <c r="G185" s="202" t="s">
        <v>259</v>
      </c>
      <c r="H185" s="214" t="s">
        <v>29</v>
      </c>
      <c r="I185" s="198">
        <v>194</v>
      </c>
      <c r="J185" s="304">
        <v>0.8</v>
      </c>
      <c r="K185" s="266">
        <f>I185*J185</f>
        <v>155.20000000000002</v>
      </c>
      <c r="L185" s="709"/>
      <c r="M185" s="454"/>
      <c r="N185" s="454"/>
      <c r="O185" s="517"/>
      <c r="P185" s="518"/>
      <c r="Q185" s="451"/>
    </row>
    <row r="186" spans="1:17" ht="18" customHeight="1">
      <c r="A186" s="647"/>
      <c r="B186" s="516"/>
      <c r="C186" s="453"/>
      <c r="D186" s="453"/>
      <c r="E186" s="453"/>
      <c r="F186" s="453"/>
      <c r="G186" s="202" t="s">
        <v>486</v>
      </c>
      <c r="H186" s="199"/>
      <c r="I186" s="198"/>
      <c r="J186" s="199"/>
      <c r="K186" s="266"/>
      <c r="L186" s="709"/>
      <c r="M186" s="454"/>
      <c r="N186" s="454"/>
      <c r="O186" s="517"/>
      <c r="P186" s="518"/>
      <c r="Q186" s="451"/>
    </row>
    <row r="187" spans="1:17" ht="15.75" customHeight="1">
      <c r="A187" s="647"/>
      <c r="B187" s="516"/>
      <c r="C187" s="453"/>
      <c r="D187" s="453"/>
      <c r="E187" s="453"/>
      <c r="F187" s="453"/>
      <c r="G187" s="202" t="s">
        <v>46</v>
      </c>
      <c r="H187" s="199" t="s">
        <v>45</v>
      </c>
      <c r="I187" s="198">
        <v>105</v>
      </c>
      <c r="J187" s="199">
        <v>1.55</v>
      </c>
      <c r="K187" s="266">
        <f>I187*J187</f>
        <v>162.75</v>
      </c>
      <c r="L187" s="709"/>
      <c r="M187" s="454"/>
      <c r="N187" s="454"/>
      <c r="O187" s="517"/>
      <c r="P187" s="518"/>
      <c r="Q187" s="451"/>
    </row>
    <row r="188" spans="1:17" ht="15.75" customHeight="1">
      <c r="A188" s="647"/>
      <c r="B188" s="516"/>
      <c r="C188" s="453"/>
      <c r="D188" s="453"/>
      <c r="E188" s="453"/>
      <c r="F188" s="453"/>
      <c r="G188" s="202" t="s">
        <v>165</v>
      </c>
      <c r="H188" s="214" t="s">
        <v>147</v>
      </c>
      <c r="I188" s="198">
        <v>1</v>
      </c>
      <c r="J188" s="199">
        <v>62.5</v>
      </c>
      <c r="K188" s="266">
        <f>I188*J188</f>
        <v>62.5</v>
      </c>
      <c r="L188" s="709"/>
      <c r="M188" s="454"/>
      <c r="N188" s="454"/>
      <c r="O188" s="517"/>
      <c r="P188" s="518"/>
      <c r="Q188" s="451"/>
    </row>
    <row r="189" spans="1:17" ht="21" customHeight="1" thickBot="1">
      <c r="A189" s="569"/>
      <c r="B189" s="548"/>
      <c r="C189" s="548"/>
      <c r="D189" s="548"/>
      <c r="E189" s="548"/>
      <c r="F189" s="548"/>
      <c r="G189" s="217" t="s">
        <v>33</v>
      </c>
      <c r="H189" s="218"/>
      <c r="I189" s="218"/>
      <c r="J189" s="219"/>
      <c r="K189" s="260">
        <f>SUM(K184:K188)</f>
        <v>2475.95</v>
      </c>
      <c r="L189" s="560"/>
      <c r="M189" s="560"/>
      <c r="N189" s="560"/>
      <c r="O189" s="565"/>
      <c r="P189" s="492"/>
      <c r="Q189" s="494"/>
    </row>
    <row r="190" spans="1:17" ht="15.75" customHeight="1">
      <c r="A190" s="568">
        <v>38</v>
      </c>
      <c r="B190" s="528" t="s">
        <v>338</v>
      </c>
      <c r="C190" s="522">
        <v>1985</v>
      </c>
      <c r="D190" s="522">
        <v>2835.1</v>
      </c>
      <c r="E190" s="522">
        <v>1718</v>
      </c>
      <c r="F190" s="522"/>
      <c r="G190" s="203" t="s">
        <v>48</v>
      </c>
      <c r="H190" s="243" t="s">
        <v>29</v>
      </c>
      <c r="I190" s="194">
        <v>546</v>
      </c>
      <c r="J190" s="226">
        <v>1.65</v>
      </c>
      <c r="K190" s="266">
        <f aca="true" t="shared" si="6" ref="K190:K195">I190*J190</f>
        <v>900.9</v>
      </c>
      <c r="L190" s="535">
        <f>K196</f>
        <v>4099.25</v>
      </c>
      <c r="M190" s="523">
        <f>ROUND(L190*0.75,3)</f>
        <v>3074.438</v>
      </c>
      <c r="N190" s="523">
        <f>L190-M190-O190</f>
        <v>819.8489999999999</v>
      </c>
      <c r="O190" s="529">
        <f>ROUND(L190*0.05,3)</f>
        <v>204.963</v>
      </c>
      <c r="P190" s="491"/>
      <c r="Q190" s="493"/>
    </row>
    <row r="191" spans="1:17" ht="15.75" customHeight="1">
      <c r="A191" s="647"/>
      <c r="B191" s="516"/>
      <c r="C191" s="453"/>
      <c r="D191" s="453"/>
      <c r="E191" s="453"/>
      <c r="F191" s="453"/>
      <c r="G191" s="202" t="s">
        <v>259</v>
      </c>
      <c r="H191" s="214" t="s">
        <v>29</v>
      </c>
      <c r="I191" s="198">
        <v>128</v>
      </c>
      <c r="J191" s="304">
        <v>0.8</v>
      </c>
      <c r="K191" s="266">
        <f t="shared" si="6"/>
        <v>102.4</v>
      </c>
      <c r="L191" s="709"/>
      <c r="M191" s="454"/>
      <c r="N191" s="454"/>
      <c r="O191" s="517"/>
      <c r="P191" s="518"/>
      <c r="Q191" s="451"/>
    </row>
    <row r="192" spans="1:17" ht="15.75" customHeight="1">
      <c r="A192" s="647"/>
      <c r="B192" s="516"/>
      <c r="C192" s="453"/>
      <c r="D192" s="453"/>
      <c r="E192" s="453"/>
      <c r="F192" s="453"/>
      <c r="G192" s="202" t="s">
        <v>42</v>
      </c>
      <c r="H192" s="199" t="s">
        <v>29</v>
      </c>
      <c r="I192" s="198">
        <v>329</v>
      </c>
      <c r="J192" s="199">
        <v>1.65</v>
      </c>
      <c r="K192" s="266">
        <f t="shared" si="6"/>
        <v>542.85</v>
      </c>
      <c r="L192" s="709"/>
      <c r="M192" s="454"/>
      <c r="N192" s="454"/>
      <c r="O192" s="517"/>
      <c r="P192" s="518"/>
      <c r="Q192" s="451"/>
    </row>
    <row r="193" spans="1:17" ht="15.75" customHeight="1">
      <c r="A193" s="647"/>
      <c r="B193" s="516"/>
      <c r="C193" s="453"/>
      <c r="D193" s="453"/>
      <c r="E193" s="453"/>
      <c r="F193" s="453"/>
      <c r="G193" s="202" t="s">
        <v>254</v>
      </c>
      <c r="H193" s="199" t="s">
        <v>29</v>
      </c>
      <c r="I193" s="198">
        <v>884</v>
      </c>
      <c r="J193" s="199">
        <v>1.65</v>
      </c>
      <c r="K193" s="238">
        <f t="shared" si="6"/>
        <v>1458.6</v>
      </c>
      <c r="L193" s="709"/>
      <c r="M193" s="454"/>
      <c r="N193" s="454"/>
      <c r="O193" s="517"/>
      <c r="P193" s="518"/>
      <c r="Q193" s="451"/>
    </row>
    <row r="194" spans="1:17" ht="15.75" customHeight="1">
      <c r="A194" s="647"/>
      <c r="B194" s="516"/>
      <c r="C194" s="453"/>
      <c r="D194" s="453"/>
      <c r="E194" s="453"/>
      <c r="F194" s="453"/>
      <c r="G194" s="202" t="s">
        <v>165</v>
      </c>
      <c r="H194" s="214" t="s">
        <v>147</v>
      </c>
      <c r="I194" s="198">
        <v>1</v>
      </c>
      <c r="J194" s="199">
        <v>62.5</v>
      </c>
      <c r="K194" s="266">
        <f t="shared" si="6"/>
        <v>62.5</v>
      </c>
      <c r="L194" s="709"/>
      <c r="M194" s="454"/>
      <c r="N194" s="454"/>
      <c r="O194" s="517"/>
      <c r="P194" s="518"/>
      <c r="Q194" s="451"/>
    </row>
    <row r="195" spans="1:17" ht="15.75" customHeight="1">
      <c r="A195" s="647"/>
      <c r="B195" s="516"/>
      <c r="C195" s="453"/>
      <c r="D195" s="453"/>
      <c r="E195" s="453"/>
      <c r="F195" s="453"/>
      <c r="G195" s="202" t="s">
        <v>164</v>
      </c>
      <c r="H195" s="214" t="s">
        <v>45</v>
      </c>
      <c r="I195" s="198">
        <v>860</v>
      </c>
      <c r="J195" s="199">
        <v>1.2</v>
      </c>
      <c r="K195" s="266">
        <f t="shared" si="6"/>
        <v>1032</v>
      </c>
      <c r="L195" s="709"/>
      <c r="M195" s="454"/>
      <c r="N195" s="454"/>
      <c r="O195" s="517"/>
      <c r="P195" s="518"/>
      <c r="Q195" s="451"/>
    </row>
    <row r="196" spans="1:17" ht="21" customHeight="1" thickBot="1">
      <c r="A196" s="569"/>
      <c r="B196" s="548"/>
      <c r="C196" s="548"/>
      <c r="D196" s="548"/>
      <c r="E196" s="548"/>
      <c r="F196" s="548"/>
      <c r="G196" s="217" t="s">
        <v>33</v>
      </c>
      <c r="H196" s="218"/>
      <c r="I196" s="218"/>
      <c r="J196" s="219"/>
      <c r="K196" s="240">
        <f>SUM(K190:K195)</f>
        <v>4099.25</v>
      </c>
      <c r="L196" s="560"/>
      <c r="M196" s="560"/>
      <c r="N196" s="560"/>
      <c r="O196" s="565"/>
      <c r="P196" s="492"/>
      <c r="Q196" s="494"/>
    </row>
    <row r="197" spans="1:18" ht="13.5" customHeight="1" thickBot="1">
      <c r="A197" s="804">
        <v>39</v>
      </c>
      <c r="B197" s="802" t="s">
        <v>341</v>
      </c>
      <c r="C197" s="799">
        <v>1979</v>
      </c>
      <c r="D197" s="799">
        <v>2704.2</v>
      </c>
      <c r="E197" s="799">
        <v>1634.6</v>
      </c>
      <c r="F197" s="799"/>
      <c r="G197" s="384" t="s">
        <v>42</v>
      </c>
      <c r="H197" s="385" t="s">
        <v>29</v>
      </c>
      <c r="I197" s="386">
        <v>166</v>
      </c>
      <c r="J197" s="385">
        <v>1.55</v>
      </c>
      <c r="K197" s="387">
        <f>I197*J197</f>
        <v>257.3</v>
      </c>
      <c r="L197" s="706">
        <f>K199</f>
        <v>2107.5400000000004</v>
      </c>
      <c r="M197" s="794">
        <f>ROUND(L197*0.75,3)</f>
        <v>1580.655</v>
      </c>
      <c r="N197" s="794">
        <f>L197-M197-O197</f>
        <v>421.50800000000044</v>
      </c>
      <c r="O197" s="796">
        <f>ROUND(L197*0.05,3)</f>
        <v>105.377</v>
      </c>
      <c r="P197" s="746"/>
      <c r="Q197" s="792"/>
      <c r="R197" s="388"/>
    </row>
    <row r="198" spans="1:18" ht="13.5" customHeight="1">
      <c r="A198" s="805"/>
      <c r="B198" s="803"/>
      <c r="C198" s="800"/>
      <c r="D198" s="800"/>
      <c r="E198" s="800"/>
      <c r="F198" s="800"/>
      <c r="G198" s="203" t="s">
        <v>48</v>
      </c>
      <c r="H198" s="199" t="s">
        <v>29</v>
      </c>
      <c r="I198" s="198">
        <v>1156.4</v>
      </c>
      <c r="J198" s="199">
        <v>1.6</v>
      </c>
      <c r="K198" s="387">
        <f>I198*J198</f>
        <v>1850.2400000000002</v>
      </c>
      <c r="L198" s="707"/>
      <c r="M198" s="795"/>
      <c r="N198" s="795"/>
      <c r="O198" s="797"/>
      <c r="P198" s="746"/>
      <c r="Q198" s="792"/>
      <c r="R198" s="388"/>
    </row>
    <row r="199" spans="1:18" ht="18.75" customHeight="1" thickBot="1">
      <c r="A199" s="806"/>
      <c r="B199" s="801"/>
      <c r="C199" s="801"/>
      <c r="D199" s="801"/>
      <c r="E199" s="801"/>
      <c r="F199" s="801"/>
      <c r="G199" s="389" t="s">
        <v>33</v>
      </c>
      <c r="H199" s="390"/>
      <c r="I199" s="390"/>
      <c r="J199" s="391"/>
      <c r="K199" s="392">
        <f>SUM(K197:K198)</f>
        <v>2107.5400000000004</v>
      </c>
      <c r="L199" s="708"/>
      <c r="M199" s="708"/>
      <c r="N199" s="708"/>
      <c r="O199" s="798"/>
      <c r="P199" s="747"/>
      <c r="Q199" s="793"/>
      <c r="R199" s="388" t="s">
        <v>499</v>
      </c>
    </row>
    <row r="200" spans="1:17" ht="13.5" customHeight="1">
      <c r="A200" s="568">
        <v>40</v>
      </c>
      <c r="B200" s="528" t="s">
        <v>340</v>
      </c>
      <c r="C200" s="522">
        <v>1986</v>
      </c>
      <c r="D200" s="522">
        <v>1456.6</v>
      </c>
      <c r="E200" s="522">
        <v>1384.55</v>
      </c>
      <c r="F200" s="522"/>
      <c r="G200" s="203" t="s">
        <v>48</v>
      </c>
      <c r="H200" s="199" t="s">
        <v>29</v>
      </c>
      <c r="I200" s="198">
        <v>541.15</v>
      </c>
      <c r="J200" s="199">
        <v>1.65</v>
      </c>
      <c r="K200" s="266">
        <f>I200*J200</f>
        <v>892.8974999999999</v>
      </c>
      <c r="L200" s="535">
        <f>K203</f>
        <v>1401.3975</v>
      </c>
      <c r="M200" s="523">
        <f>ROUND(L200*0.75,3)</f>
        <v>1051.048</v>
      </c>
      <c r="N200" s="523">
        <f>L200-M200-O200</f>
        <v>280.27950000000004</v>
      </c>
      <c r="O200" s="529">
        <f>ROUND(L200*0.05,3)</f>
        <v>70.07</v>
      </c>
      <c r="P200" s="558"/>
      <c r="Q200" s="559"/>
    </row>
    <row r="201" spans="1:17" ht="13.5" customHeight="1">
      <c r="A201" s="647"/>
      <c r="B201" s="516"/>
      <c r="C201" s="453"/>
      <c r="D201" s="453"/>
      <c r="E201" s="453"/>
      <c r="F201" s="453"/>
      <c r="G201" s="202" t="s">
        <v>43</v>
      </c>
      <c r="H201" s="199"/>
      <c r="I201" s="198"/>
      <c r="J201" s="199"/>
      <c r="K201" s="265"/>
      <c r="L201" s="709"/>
      <c r="M201" s="454"/>
      <c r="N201" s="454"/>
      <c r="O201" s="517"/>
      <c r="P201" s="558"/>
      <c r="Q201" s="559"/>
    </row>
    <row r="202" spans="1:17" ht="13.5" customHeight="1">
      <c r="A202" s="647"/>
      <c r="B202" s="516"/>
      <c r="C202" s="453"/>
      <c r="D202" s="453"/>
      <c r="E202" s="453"/>
      <c r="F202" s="453"/>
      <c r="G202" s="202" t="s">
        <v>70</v>
      </c>
      <c r="H202" s="199" t="s">
        <v>45</v>
      </c>
      <c r="I202" s="198">
        <v>113</v>
      </c>
      <c r="J202" s="199">
        <v>4.5</v>
      </c>
      <c r="K202" s="266">
        <f>I202*J202</f>
        <v>508.5</v>
      </c>
      <c r="L202" s="709"/>
      <c r="M202" s="454"/>
      <c r="N202" s="454"/>
      <c r="O202" s="517"/>
      <c r="P202" s="558"/>
      <c r="Q202" s="559"/>
    </row>
    <row r="203" spans="1:17" ht="18.75" customHeight="1" thickBot="1">
      <c r="A203" s="569"/>
      <c r="B203" s="548"/>
      <c r="C203" s="548"/>
      <c r="D203" s="548"/>
      <c r="E203" s="548"/>
      <c r="F203" s="548"/>
      <c r="G203" s="217" t="s">
        <v>33</v>
      </c>
      <c r="H203" s="218"/>
      <c r="I203" s="218"/>
      <c r="J203" s="219"/>
      <c r="K203" s="240">
        <f>SUM(K200:K202)</f>
        <v>1401.3975</v>
      </c>
      <c r="L203" s="560"/>
      <c r="M203" s="560"/>
      <c r="N203" s="560"/>
      <c r="O203" s="565"/>
      <c r="P203" s="539"/>
      <c r="Q203" s="537"/>
    </row>
    <row r="204" spans="1:17" ht="13.5" customHeight="1">
      <c r="A204" s="568">
        <v>41</v>
      </c>
      <c r="B204" s="528" t="s">
        <v>342</v>
      </c>
      <c r="C204" s="522">
        <v>1974</v>
      </c>
      <c r="D204" s="553">
        <v>1639.5</v>
      </c>
      <c r="E204" s="522">
        <v>1061.7</v>
      </c>
      <c r="F204" s="522"/>
      <c r="G204" s="202" t="s">
        <v>42</v>
      </c>
      <c r="H204" s="199" t="s">
        <v>29</v>
      </c>
      <c r="I204" s="198">
        <v>111.25</v>
      </c>
      <c r="J204" s="199">
        <v>1.65</v>
      </c>
      <c r="K204" s="266">
        <f>I204*J204</f>
        <v>183.5625</v>
      </c>
      <c r="L204" s="535">
        <f>K207</f>
        <v>685.1624999999999</v>
      </c>
      <c r="M204" s="523">
        <f>ROUND(L204*0.75,3)</f>
        <v>513.872</v>
      </c>
      <c r="N204" s="523">
        <f>L204-M204-O204</f>
        <v>137.03249999999994</v>
      </c>
      <c r="O204" s="529">
        <f>ROUND(L204*0.05,3)</f>
        <v>34.258</v>
      </c>
      <c r="P204" s="558"/>
      <c r="Q204" s="559"/>
    </row>
    <row r="205" spans="1:17" ht="13.5" customHeight="1">
      <c r="A205" s="647"/>
      <c r="B205" s="516"/>
      <c r="C205" s="453"/>
      <c r="D205" s="545"/>
      <c r="E205" s="453"/>
      <c r="F205" s="453"/>
      <c r="G205" s="202" t="s">
        <v>486</v>
      </c>
      <c r="H205" s="199"/>
      <c r="I205" s="198"/>
      <c r="J205" s="199"/>
      <c r="K205" s="265"/>
      <c r="L205" s="709"/>
      <c r="M205" s="454"/>
      <c r="N205" s="454"/>
      <c r="O205" s="517"/>
      <c r="P205" s="558"/>
      <c r="Q205" s="559"/>
    </row>
    <row r="206" spans="1:17" ht="13.5" customHeight="1">
      <c r="A206" s="647"/>
      <c r="B206" s="516"/>
      <c r="C206" s="453"/>
      <c r="D206" s="545"/>
      <c r="E206" s="453"/>
      <c r="F206" s="453"/>
      <c r="G206" s="202" t="s">
        <v>289</v>
      </c>
      <c r="H206" s="199" t="s">
        <v>45</v>
      </c>
      <c r="I206" s="198">
        <v>264</v>
      </c>
      <c r="J206" s="199">
        <v>1.9</v>
      </c>
      <c r="K206" s="266">
        <f>I206*J206</f>
        <v>501.59999999999997</v>
      </c>
      <c r="L206" s="709"/>
      <c r="M206" s="454"/>
      <c r="N206" s="454"/>
      <c r="O206" s="517"/>
      <c r="P206" s="558"/>
      <c r="Q206" s="559"/>
    </row>
    <row r="207" spans="1:17" ht="18.75" customHeight="1" thickBot="1">
      <c r="A207" s="569"/>
      <c r="B207" s="548"/>
      <c r="C207" s="548"/>
      <c r="D207" s="718"/>
      <c r="E207" s="548"/>
      <c r="F207" s="548"/>
      <c r="G207" s="217" t="s">
        <v>33</v>
      </c>
      <c r="H207" s="218"/>
      <c r="I207" s="218"/>
      <c r="J207" s="219"/>
      <c r="K207" s="240">
        <f>SUM(K204:K206)</f>
        <v>685.1624999999999</v>
      </c>
      <c r="L207" s="560"/>
      <c r="M207" s="560"/>
      <c r="N207" s="560"/>
      <c r="O207" s="565"/>
      <c r="P207" s="539"/>
      <c r="Q207" s="537"/>
    </row>
    <row r="208" spans="1:19" ht="13.5" customHeight="1">
      <c r="A208" s="568">
        <v>42</v>
      </c>
      <c r="B208" s="528" t="s">
        <v>343</v>
      </c>
      <c r="C208" s="522">
        <v>1985</v>
      </c>
      <c r="D208" s="553">
        <v>1460.6</v>
      </c>
      <c r="E208" s="522">
        <v>1387.2</v>
      </c>
      <c r="F208" s="522"/>
      <c r="G208" s="203" t="s">
        <v>48</v>
      </c>
      <c r="H208" s="199" t="s">
        <v>29</v>
      </c>
      <c r="I208" s="198">
        <v>534.3</v>
      </c>
      <c r="J208" s="199">
        <v>1.65</v>
      </c>
      <c r="K208" s="266">
        <f>I208*J208</f>
        <v>881.5949999999999</v>
      </c>
      <c r="L208" s="535">
        <f>K210</f>
        <v>944.0949999999999</v>
      </c>
      <c r="M208" s="523">
        <f>ROUND(L208*0.75,3)</f>
        <v>708.071</v>
      </c>
      <c r="N208" s="523">
        <f>L208-M208-O208</f>
        <v>188.8189999999999</v>
      </c>
      <c r="O208" s="529">
        <f>ROUND(L208*0.05,3)</f>
        <v>47.205</v>
      </c>
      <c r="P208" s="558"/>
      <c r="Q208" s="721"/>
      <c r="R208" s="313"/>
      <c r="S208" s="281"/>
    </row>
    <row r="209" spans="1:19" ht="13.5" customHeight="1">
      <c r="A209" s="647"/>
      <c r="B209" s="516"/>
      <c r="C209" s="453"/>
      <c r="D209" s="545"/>
      <c r="E209" s="453"/>
      <c r="F209" s="453"/>
      <c r="G209" s="202" t="s">
        <v>165</v>
      </c>
      <c r="H209" s="214" t="s">
        <v>147</v>
      </c>
      <c r="I209" s="198">
        <v>1</v>
      </c>
      <c r="J209" s="199">
        <v>62.5</v>
      </c>
      <c r="K209" s="266">
        <f>I209*J209</f>
        <v>62.5</v>
      </c>
      <c r="L209" s="709"/>
      <c r="M209" s="454"/>
      <c r="N209" s="454"/>
      <c r="O209" s="517"/>
      <c r="P209" s="558"/>
      <c r="Q209" s="721"/>
      <c r="R209" s="314">
        <v>2010</v>
      </c>
      <c r="S209" s="302"/>
    </row>
    <row r="210" spans="1:19" ht="18.75" customHeight="1" thickBot="1">
      <c r="A210" s="569"/>
      <c r="B210" s="548"/>
      <c r="C210" s="548"/>
      <c r="D210" s="718"/>
      <c r="E210" s="548"/>
      <c r="F210" s="548"/>
      <c r="G210" s="217" t="s">
        <v>33</v>
      </c>
      <c r="H210" s="218"/>
      <c r="I210" s="218"/>
      <c r="J210" s="219"/>
      <c r="K210" s="240">
        <f>SUM(K208:K209)</f>
        <v>944.0949999999999</v>
      </c>
      <c r="L210" s="560"/>
      <c r="M210" s="560"/>
      <c r="N210" s="560"/>
      <c r="O210" s="565"/>
      <c r="P210" s="539"/>
      <c r="Q210" s="722"/>
      <c r="R210" s="310" t="s">
        <v>344</v>
      </c>
      <c r="S210" s="302"/>
    </row>
    <row r="211" spans="1:19" ht="13.5" customHeight="1">
      <c r="A211" s="568">
        <v>43</v>
      </c>
      <c r="B211" s="528" t="s">
        <v>345</v>
      </c>
      <c r="C211" s="522">
        <v>1986</v>
      </c>
      <c r="D211" s="553">
        <v>2270.64</v>
      </c>
      <c r="E211" s="522">
        <v>1395.8</v>
      </c>
      <c r="F211" s="522"/>
      <c r="G211" s="202" t="s">
        <v>165</v>
      </c>
      <c r="H211" s="214" t="s">
        <v>147</v>
      </c>
      <c r="I211" s="198">
        <v>1</v>
      </c>
      <c r="J211" s="199">
        <v>62.5</v>
      </c>
      <c r="K211" s="266">
        <f>I211*J211</f>
        <v>62.5</v>
      </c>
      <c r="L211" s="535">
        <f>K212</f>
        <v>62.5</v>
      </c>
      <c r="M211" s="523">
        <f>ROUND(L211*0.75,3)</f>
        <v>46.875</v>
      </c>
      <c r="N211" s="523">
        <f>L211-M211-O211</f>
        <v>12.5</v>
      </c>
      <c r="O211" s="529">
        <f>ROUND(L211*0.05,3)</f>
        <v>3.125</v>
      </c>
      <c r="P211" s="558"/>
      <c r="Q211" s="721"/>
      <c r="R211" s="313">
        <v>2010</v>
      </c>
      <c r="S211" s="302"/>
    </row>
    <row r="212" spans="1:19" ht="18.75" customHeight="1" thickBot="1">
      <c r="A212" s="569"/>
      <c r="B212" s="548"/>
      <c r="C212" s="548"/>
      <c r="D212" s="718"/>
      <c r="E212" s="548"/>
      <c r="F212" s="548"/>
      <c r="G212" s="217" t="s">
        <v>33</v>
      </c>
      <c r="H212" s="218"/>
      <c r="I212" s="218"/>
      <c r="J212" s="219"/>
      <c r="K212" s="240">
        <f>SUM(K211:K211)</f>
        <v>62.5</v>
      </c>
      <c r="L212" s="560"/>
      <c r="M212" s="560"/>
      <c r="N212" s="560"/>
      <c r="O212" s="565"/>
      <c r="P212" s="539"/>
      <c r="Q212" s="722"/>
      <c r="R212" s="310" t="s">
        <v>347</v>
      </c>
      <c r="S212" s="302"/>
    </row>
    <row r="213" spans="1:19" ht="13.5" customHeight="1">
      <c r="A213" s="568">
        <v>44</v>
      </c>
      <c r="B213" s="528" t="s">
        <v>346</v>
      </c>
      <c r="C213" s="522">
        <v>1984</v>
      </c>
      <c r="D213" s="553">
        <v>2258</v>
      </c>
      <c r="E213" s="522">
        <v>1387.7</v>
      </c>
      <c r="F213" s="522"/>
      <c r="G213" s="202" t="s">
        <v>165</v>
      </c>
      <c r="H213" s="214" t="s">
        <v>147</v>
      </c>
      <c r="I213" s="198">
        <v>1</v>
      </c>
      <c r="J213" s="199">
        <v>62.5</v>
      </c>
      <c r="K213" s="266">
        <f>I213*J213</f>
        <v>62.5</v>
      </c>
      <c r="L213" s="535">
        <f>K214</f>
        <v>62.5</v>
      </c>
      <c r="M213" s="523">
        <f>ROUND(L213*0.75,3)</f>
        <v>46.875</v>
      </c>
      <c r="N213" s="523">
        <f>L213-M213-O213</f>
        <v>12.5</v>
      </c>
      <c r="O213" s="529">
        <f>ROUND(L213*0.05,3)</f>
        <v>3.125</v>
      </c>
      <c r="P213" s="558"/>
      <c r="Q213" s="721"/>
      <c r="R213" s="313">
        <v>2010</v>
      </c>
      <c r="S213" s="302"/>
    </row>
    <row r="214" spans="1:19" ht="18.75" customHeight="1" thickBot="1">
      <c r="A214" s="569"/>
      <c r="B214" s="548"/>
      <c r="C214" s="548"/>
      <c r="D214" s="718"/>
      <c r="E214" s="548"/>
      <c r="F214" s="548"/>
      <c r="G214" s="217" t="s">
        <v>33</v>
      </c>
      <c r="H214" s="218"/>
      <c r="I214" s="218"/>
      <c r="J214" s="219"/>
      <c r="K214" s="240">
        <f>SUM(K213:K213)</f>
        <v>62.5</v>
      </c>
      <c r="L214" s="560"/>
      <c r="M214" s="560"/>
      <c r="N214" s="560"/>
      <c r="O214" s="565"/>
      <c r="P214" s="539"/>
      <c r="Q214" s="722"/>
      <c r="R214" s="310" t="s">
        <v>348</v>
      </c>
      <c r="S214" s="302"/>
    </row>
    <row r="215" spans="1:19" ht="13.5" customHeight="1">
      <c r="A215" s="568">
        <v>45</v>
      </c>
      <c r="B215" s="528" t="s">
        <v>349</v>
      </c>
      <c r="C215" s="522">
        <v>1989</v>
      </c>
      <c r="D215" s="553">
        <v>1681.7</v>
      </c>
      <c r="E215" s="522">
        <v>986.9</v>
      </c>
      <c r="F215" s="522"/>
      <c r="G215" s="202" t="s">
        <v>165</v>
      </c>
      <c r="H215" s="214" t="s">
        <v>147</v>
      </c>
      <c r="I215" s="198">
        <v>1</v>
      </c>
      <c r="J215" s="199">
        <v>62.5</v>
      </c>
      <c r="K215" s="266">
        <f>I215*J215</f>
        <v>62.5</v>
      </c>
      <c r="L215" s="535">
        <f>K216</f>
        <v>62.5</v>
      </c>
      <c r="M215" s="523">
        <f>ROUND(L215*0.75,3)</f>
        <v>46.875</v>
      </c>
      <c r="N215" s="523">
        <f>L215-M215-O215</f>
        <v>12.5</v>
      </c>
      <c r="O215" s="529">
        <f>ROUND(L215*0.05,3)</f>
        <v>3.125</v>
      </c>
      <c r="P215" s="558"/>
      <c r="Q215" s="721"/>
      <c r="R215" s="313">
        <v>2010</v>
      </c>
      <c r="S215" s="302"/>
    </row>
    <row r="216" spans="1:19" ht="18.75" customHeight="1" thickBot="1">
      <c r="A216" s="569"/>
      <c r="B216" s="548"/>
      <c r="C216" s="548"/>
      <c r="D216" s="718"/>
      <c r="E216" s="548"/>
      <c r="F216" s="548"/>
      <c r="G216" s="217" t="s">
        <v>33</v>
      </c>
      <c r="H216" s="218"/>
      <c r="I216" s="218"/>
      <c r="J216" s="219"/>
      <c r="K216" s="240">
        <f>SUM(K215:K215)</f>
        <v>62.5</v>
      </c>
      <c r="L216" s="560"/>
      <c r="M216" s="560"/>
      <c r="N216" s="560"/>
      <c r="O216" s="565"/>
      <c r="P216" s="539"/>
      <c r="Q216" s="722"/>
      <c r="R216" s="310" t="s">
        <v>348</v>
      </c>
      <c r="S216" s="302"/>
    </row>
    <row r="217" spans="1:19" ht="13.5" customHeight="1">
      <c r="A217" s="568">
        <v>46</v>
      </c>
      <c r="B217" s="528" t="s">
        <v>350</v>
      </c>
      <c r="C217" s="522">
        <v>1990</v>
      </c>
      <c r="D217" s="553">
        <v>3620</v>
      </c>
      <c r="E217" s="522">
        <v>2289.2</v>
      </c>
      <c r="F217" s="522"/>
      <c r="G217" s="202" t="s">
        <v>42</v>
      </c>
      <c r="H217" s="199" t="s">
        <v>29</v>
      </c>
      <c r="I217" s="198">
        <v>350</v>
      </c>
      <c r="J217" s="199">
        <v>1.65</v>
      </c>
      <c r="K217" s="266">
        <f>I217*J217</f>
        <v>577.5</v>
      </c>
      <c r="L217" s="535">
        <f>K218</f>
        <v>577.5</v>
      </c>
      <c r="M217" s="523">
        <f>ROUND(L217*0.75,3)</f>
        <v>433.125</v>
      </c>
      <c r="N217" s="523">
        <f>L217-M217-O217</f>
        <v>115.5</v>
      </c>
      <c r="O217" s="529">
        <f>ROUND(L217*0.05,3)</f>
        <v>28.875</v>
      </c>
      <c r="P217" s="558"/>
      <c r="Q217" s="721"/>
      <c r="R217" s="313" t="s">
        <v>476</v>
      </c>
      <c r="S217" s="302"/>
    </row>
    <row r="218" spans="1:19" ht="18.75" customHeight="1" thickBot="1">
      <c r="A218" s="569"/>
      <c r="B218" s="548"/>
      <c r="C218" s="548"/>
      <c r="D218" s="718"/>
      <c r="E218" s="548"/>
      <c r="F218" s="548"/>
      <c r="G218" s="217" t="s">
        <v>33</v>
      </c>
      <c r="H218" s="218"/>
      <c r="I218" s="218"/>
      <c r="J218" s="219"/>
      <c r="K218" s="240">
        <f>SUM(K217:K217)</f>
        <v>577.5</v>
      </c>
      <c r="L218" s="560"/>
      <c r="M218" s="560"/>
      <c r="N218" s="560"/>
      <c r="O218" s="565"/>
      <c r="P218" s="539"/>
      <c r="Q218" s="722"/>
      <c r="R218" s="315" t="s">
        <v>172</v>
      </c>
      <c r="S218" s="302"/>
    </row>
    <row r="219" spans="1:19" ht="13.5" customHeight="1">
      <c r="A219" s="568">
        <v>47</v>
      </c>
      <c r="B219" s="528" t="s">
        <v>352</v>
      </c>
      <c r="C219" s="522">
        <v>1990</v>
      </c>
      <c r="D219" s="553">
        <v>1498.8</v>
      </c>
      <c r="E219" s="522">
        <v>937.1</v>
      </c>
      <c r="F219" s="522"/>
      <c r="G219" s="202" t="s">
        <v>165</v>
      </c>
      <c r="H219" s="214" t="s">
        <v>147</v>
      </c>
      <c r="I219" s="198">
        <v>1</v>
      </c>
      <c r="J219" s="199">
        <v>62.5</v>
      </c>
      <c r="K219" s="266">
        <f>I219*J219</f>
        <v>62.5</v>
      </c>
      <c r="L219" s="535">
        <f>K220</f>
        <v>62.5</v>
      </c>
      <c r="M219" s="523">
        <f>ROUND(L219*0.75,3)</f>
        <v>46.875</v>
      </c>
      <c r="N219" s="523">
        <f>L219-M219-O219</f>
        <v>12.5</v>
      </c>
      <c r="O219" s="529">
        <f>ROUND(L219*0.05,3)</f>
        <v>3.125</v>
      </c>
      <c r="P219" s="558"/>
      <c r="Q219" s="721"/>
      <c r="R219" s="313" t="s">
        <v>170</v>
      </c>
      <c r="S219" s="302"/>
    </row>
    <row r="220" spans="1:19" ht="18.75" customHeight="1" thickBot="1">
      <c r="A220" s="569"/>
      <c r="B220" s="548"/>
      <c r="C220" s="548"/>
      <c r="D220" s="718"/>
      <c r="E220" s="548"/>
      <c r="F220" s="548"/>
      <c r="G220" s="217" t="s">
        <v>33</v>
      </c>
      <c r="H220" s="218"/>
      <c r="I220" s="218"/>
      <c r="J220" s="219"/>
      <c r="K220" s="240">
        <f>SUM(K219:K219)</f>
        <v>62.5</v>
      </c>
      <c r="L220" s="560"/>
      <c r="M220" s="560"/>
      <c r="N220" s="560"/>
      <c r="O220" s="565"/>
      <c r="P220" s="539"/>
      <c r="Q220" s="722"/>
      <c r="R220" s="315"/>
      <c r="S220" s="302"/>
    </row>
    <row r="221" spans="1:19" ht="13.5" customHeight="1">
      <c r="A221" s="568">
        <v>48</v>
      </c>
      <c r="B221" s="528" t="s">
        <v>353</v>
      </c>
      <c r="C221" s="522">
        <v>1983</v>
      </c>
      <c r="D221" s="553">
        <v>2116.9</v>
      </c>
      <c r="E221" s="522">
        <v>1241.4</v>
      </c>
      <c r="F221" s="522"/>
      <c r="G221" s="202" t="s">
        <v>165</v>
      </c>
      <c r="H221" s="214" t="s">
        <v>147</v>
      </c>
      <c r="I221" s="198">
        <v>1</v>
      </c>
      <c r="J221" s="199">
        <v>62.5</v>
      </c>
      <c r="K221" s="266">
        <f>I221*J221</f>
        <v>62.5</v>
      </c>
      <c r="L221" s="535">
        <f>K223</f>
        <v>62.5</v>
      </c>
      <c r="M221" s="523">
        <f>ROUND(L221*0.75,3)</f>
        <v>46.875</v>
      </c>
      <c r="N221" s="523">
        <f>L221-M221-O221</f>
        <v>12.5</v>
      </c>
      <c r="O221" s="529">
        <f>ROUND(L221*0.05,3)</f>
        <v>3.125</v>
      </c>
      <c r="P221" s="558"/>
      <c r="Q221" s="721"/>
      <c r="R221" s="313" t="s">
        <v>170</v>
      </c>
      <c r="S221" s="302"/>
    </row>
    <row r="222" spans="1:19" ht="20.25" customHeight="1">
      <c r="A222" s="647"/>
      <c r="B222" s="516"/>
      <c r="C222" s="453"/>
      <c r="D222" s="545"/>
      <c r="E222" s="453"/>
      <c r="F222" s="453"/>
      <c r="G222" s="202" t="s">
        <v>164</v>
      </c>
      <c r="H222" s="214" t="s">
        <v>45</v>
      </c>
      <c r="I222" s="247">
        <v>772</v>
      </c>
      <c r="J222" s="197">
        <v>1.2</v>
      </c>
      <c r="K222" s="238">
        <f>I222*J222</f>
        <v>926.4</v>
      </c>
      <c r="L222" s="709"/>
      <c r="M222" s="454"/>
      <c r="N222" s="454"/>
      <c r="O222" s="517"/>
      <c r="P222" s="558"/>
      <c r="Q222" s="721"/>
      <c r="R222" s="314"/>
      <c r="S222" s="302"/>
    </row>
    <row r="223" spans="1:19" ht="18.75" customHeight="1" thickBot="1">
      <c r="A223" s="569"/>
      <c r="B223" s="548"/>
      <c r="C223" s="548"/>
      <c r="D223" s="718"/>
      <c r="E223" s="548"/>
      <c r="F223" s="548"/>
      <c r="G223" s="217" t="s">
        <v>33</v>
      </c>
      <c r="H223" s="218"/>
      <c r="I223" s="218"/>
      <c r="J223" s="219"/>
      <c r="K223" s="240">
        <f>SUM(K221:K221)</f>
        <v>62.5</v>
      </c>
      <c r="L223" s="560"/>
      <c r="M223" s="560"/>
      <c r="N223" s="560"/>
      <c r="O223" s="565"/>
      <c r="P223" s="539"/>
      <c r="Q223" s="722"/>
      <c r="R223" s="315"/>
      <c r="S223" s="302"/>
    </row>
    <row r="224" spans="1:19" ht="13.5" customHeight="1">
      <c r="A224" s="568">
        <v>49</v>
      </c>
      <c r="B224" s="528" t="s">
        <v>354</v>
      </c>
      <c r="C224" s="522">
        <v>1977</v>
      </c>
      <c r="D224" s="553">
        <v>1472.6</v>
      </c>
      <c r="E224" s="522">
        <v>968.4</v>
      </c>
      <c r="F224" s="522"/>
      <c r="G224" s="202" t="s">
        <v>42</v>
      </c>
      <c r="H224" s="199" t="s">
        <v>29</v>
      </c>
      <c r="I224" s="198">
        <v>145</v>
      </c>
      <c r="J224" s="199">
        <v>1.65</v>
      </c>
      <c r="K224" s="266">
        <f>I224*J224</f>
        <v>239.25</v>
      </c>
      <c r="L224" s="535">
        <f>K225</f>
        <v>239.25</v>
      </c>
      <c r="M224" s="523">
        <f>ROUND(L224*0.75,3)</f>
        <v>179.438</v>
      </c>
      <c r="N224" s="523">
        <f>L224-M224-O224</f>
        <v>47.84900000000001</v>
      </c>
      <c r="O224" s="529">
        <f>ROUND(L224*0.05,3)</f>
        <v>11.963</v>
      </c>
      <c r="P224" s="558"/>
      <c r="Q224" s="721"/>
      <c r="R224" s="313" t="s">
        <v>178</v>
      </c>
      <c r="S224" s="302"/>
    </row>
    <row r="225" spans="1:19" ht="18.75" customHeight="1" thickBot="1">
      <c r="A225" s="569"/>
      <c r="B225" s="548"/>
      <c r="C225" s="548"/>
      <c r="D225" s="718"/>
      <c r="E225" s="548"/>
      <c r="F225" s="548"/>
      <c r="G225" s="217" t="s">
        <v>33</v>
      </c>
      <c r="H225" s="218"/>
      <c r="I225" s="218"/>
      <c r="J225" s="219"/>
      <c r="K225" s="240">
        <f>SUM(K224:K224)</f>
        <v>239.25</v>
      </c>
      <c r="L225" s="560"/>
      <c r="M225" s="560"/>
      <c r="N225" s="560"/>
      <c r="O225" s="565"/>
      <c r="P225" s="539"/>
      <c r="Q225" s="722"/>
      <c r="R225" s="315"/>
      <c r="S225" s="302"/>
    </row>
    <row r="226" spans="1:19" ht="13.5" customHeight="1">
      <c r="A226" s="568">
        <v>50</v>
      </c>
      <c r="B226" s="528" t="s">
        <v>355</v>
      </c>
      <c r="C226" s="522">
        <v>1978</v>
      </c>
      <c r="D226" s="553">
        <v>740.8</v>
      </c>
      <c r="E226" s="522">
        <v>487.4</v>
      </c>
      <c r="F226" s="522"/>
      <c r="G226" s="202" t="s">
        <v>161</v>
      </c>
      <c r="H226" s="199" t="s">
        <v>29</v>
      </c>
      <c r="I226" s="198">
        <v>626.4</v>
      </c>
      <c r="J226" s="199">
        <v>1.65</v>
      </c>
      <c r="K226" s="266">
        <f>I226*J226</f>
        <v>1033.56</v>
      </c>
      <c r="L226" s="535">
        <f>K227</f>
        <v>1033.56</v>
      </c>
      <c r="M226" s="523">
        <f>ROUND(L226*0.75,3)</f>
        <v>775.17</v>
      </c>
      <c r="N226" s="523">
        <f>L226-M226-O226</f>
        <v>206.712</v>
      </c>
      <c r="O226" s="529">
        <f>ROUND(L226*0.05,3)</f>
        <v>51.678</v>
      </c>
      <c r="P226" s="558"/>
      <c r="Q226" s="721"/>
      <c r="R226" s="316" t="s">
        <v>477</v>
      </c>
      <c r="S226" s="302"/>
    </row>
    <row r="227" spans="1:19" ht="18.75" customHeight="1" thickBot="1">
      <c r="A227" s="569"/>
      <c r="B227" s="548"/>
      <c r="C227" s="548"/>
      <c r="D227" s="718"/>
      <c r="E227" s="548"/>
      <c r="F227" s="548"/>
      <c r="G227" s="217" t="s">
        <v>33</v>
      </c>
      <c r="H227" s="218"/>
      <c r="I227" s="218"/>
      <c r="J227" s="219"/>
      <c r="K227" s="240">
        <f>SUM(K226:K226)</f>
        <v>1033.56</v>
      </c>
      <c r="L227" s="560"/>
      <c r="M227" s="560"/>
      <c r="N227" s="560"/>
      <c r="O227" s="565"/>
      <c r="P227" s="539"/>
      <c r="Q227" s="722"/>
      <c r="R227" s="316" t="s">
        <v>478</v>
      </c>
      <c r="S227" s="302"/>
    </row>
    <row r="228" spans="1:19" ht="13.5" customHeight="1">
      <c r="A228" s="568">
        <v>51</v>
      </c>
      <c r="B228" s="528" t="s">
        <v>356</v>
      </c>
      <c r="C228" s="522">
        <v>1983</v>
      </c>
      <c r="D228" s="553">
        <v>3345</v>
      </c>
      <c r="E228" s="553">
        <v>1984</v>
      </c>
      <c r="F228" s="522"/>
      <c r="G228" s="203" t="s">
        <v>48</v>
      </c>
      <c r="H228" s="199" t="s">
        <v>29</v>
      </c>
      <c r="I228" s="198">
        <v>600.06</v>
      </c>
      <c r="J228" s="199">
        <v>1.65</v>
      </c>
      <c r="K228" s="266">
        <f>I228*J228</f>
        <v>990.0989999999998</v>
      </c>
      <c r="L228" s="535">
        <f>K230</f>
        <v>1230.0989999999997</v>
      </c>
      <c r="M228" s="523">
        <f>ROUND(L228*0.75,3)</f>
        <v>922.574</v>
      </c>
      <c r="N228" s="523">
        <f>L228-M228-O228</f>
        <v>246.01999999999975</v>
      </c>
      <c r="O228" s="529">
        <f>ROUND(L228*0.05,3)</f>
        <v>61.505</v>
      </c>
      <c r="P228" s="558"/>
      <c r="Q228" s="721"/>
      <c r="R228" s="313">
        <v>2010</v>
      </c>
      <c r="S228" s="302"/>
    </row>
    <row r="229" spans="1:19" ht="13.5" customHeight="1">
      <c r="A229" s="647"/>
      <c r="B229" s="516"/>
      <c r="C229" s="453"/>
      <c r="D229" s="545"/>
      <c r="E229" s="545"/>
      <c r="F229" s="453"/>
      <c r="G229" s="202" t="s">
        <v>176</v>
      </c>
      <c r="H229" s="214" t="s">
        <v>147</v>
      </c>
      <c r="I229" s="198">
        <v>2</v>
      </c>
      <c r="J229" s="199">
        <v>120</v>
      </c>
      <c r="K229" s="266">
        <f>I229*J229</f>
        <v>240</v>
      </c>
      <c r="L229" s="709"/>
      <c r="M229" s="454"/>
      <c r="N229" s="454"/>
      <c r="O229" s="517"/>
      <c r="P229" s="558"/>
      <c r="Q229" s="721"/>
      <c r="R229" s="317" t="s">
        <v>480</v>
      </c>
      <c r="S229" s="302"/>
    </row>
    <row r="230" spans="1:19" ht="18.75" customHeight="1" thickBot="1">
      <c r="A230" s="569"/>
      <c r="B230" s="548"/>
      <c r="C230" s="548"/>
      <c r="D230" s="718"/>
      <c r="E230" s="718"/>
      <c r="F230" s="548"/>
      <c r="G230" s="217" t="s">
        <v>33</v>
      </c>
      <c r="H230" s="218"/>
      <c r="I230" s="218"/>
      <c r="J230" s="219"/>
      <c r="K230" s="240">
        <f>SUM(K228:K229)</f>
        <v>1230.0989999999997</v>
      </c>
      <c r="L230" s="560"/>
      <c r="M230" s="560"/>
      <c r="N230" s="560"/>
      <c r="O230" s="565"/>
      <c r="P230" s="539"/>
      <c r="Q230" s="722"/>
      <c r="R230" s="315"/>
      <c r="S230" s="302"/>
    </row>
    <row r="231" spans="1:19" s="267" customFormat="1" ht="26.25" customHeight="1">
      <c r="A231" s="647">
        <v>52</v>
      </c>
      <c r="B231" s="516" t="s">
        <v>357</v>
      </c>
      <c r="C231" s="453">
        <v>1991</v>
      </c>
      <c r="D231" s="545">
        <v>4467.6</v>
      </c>
      <c r="E231" s="453">
        <v>2797.5</v>
      </c>
      <c r="F231" s="453"/>
      <c r="G231" s="202" t="s">
        <v>165</v>
      </c>
      <c r="H231" s="214" t="s">
        <v>147</v>
      </c>
      <c r="I231" s="198">
        <v>3</v>
      </c>
      <c r="J231" s="199">
        <v>62.5</v>
      </c>
      <c r="K231" s="266">
        <f>I231*J231</f>
        <v>187.5</v>
      </c>
      <c r="L231" s="535">
        <f>K233</f>
        <v>375</v>
      </c>
      <c r="M231" s="535">
        <f>ROUND(L231*0.75,3)</f>
        <v>281.25</v>
      </c>
      <c r="N231" s="523">
        <f>L231-M231-O231</f>
        <v>75</v>
      </c>
      <c r="O231" s="529">
        <f>ROUND(L231*0.05,3)</f>
        <v>18.75</v>
      </c>
      <c r="P231" s="558"/>
      <c r="Q231" s="721"/>
      <c r="R231" s="318" t="s">
        <v>479</v>
      </c>
      <c r="S231" s="309"/>
    </row>
    <row r="232" spans="1:19" s="267" customFormat="1" ht="19.5" customHeight="1">
      <c r="A232" s="647"/>
      <c r="B232" s="516"/>
      <c r="C232" s="453"/>
      <c r="D232" s="545"/>
      <c r="E232" s="453"/>
      <c r="F232" s="453"/>
      <c r="G232" s="202" t="s">
        <v>176</v>
      </c>
      <c r="H232" s="214" t="s">
        <v>147</v>
      </c>
      <c r="I232" s="198">
        <v>3</v>
      </c>
      <c r="J232" s="199">
        <v>62.5</v>
      </c>
      <c r="K232" s="266">
        <f>I232*J232</f>
        <v>187.5</v>
      </c>
      <c r="L232" s="790"/>
      <c r="M232" s="790"/>
      <c r="N232" s="454"/>
      <c r="O232" s="517"/>
      <c r="P232" s="558"/>
      <c r="Q232" s="721"/>
      <c r="R232" s="318" t="s">
        <v>481</v>
      </c>
      <c r="S232" s="309"/>
    </row>
    <row r="233" spans="1:19" ht="18.75" customHeight="1" thickBot="1">
      <c r="A233" s="569"/>
      <c r="B233" s="548"/>
      <c r="C233" s="548"/>
      <c r="D233" s="718"/>
      <c r="E233" s="548"/>
      <c r="F233" s="548"/>
      <c r="G233" s="217" t="s">
        <v>33</v>
      </c>
      <c r="H233" s="218"/>
      <c r="I233" s="218"/>
      <c r="J233" s="219"/>
      <c r="K233" s="240">
        <f>SUM(K231:K232)</f>
        <v>375</v>
      </c>
      <c r="L233" s="791"/>
      <c r="M233" s="791"/>
      <c r="N233" s="524"/>
      <c r="O233" s="530"/>
      <c r="P233" s="558"/>
      <c r="Q233" s="721"/>
      <c r="R233" s="319"/>
      <c r="S233" s="282"/>
    </row>
    <row r="234" spans="1:17" ht="13.5" thickBot="1">
      <c r="A234" s="644"/>
      <c r="B234" s="645"/>
      <c r="C234" s="645"/>
      <c r="D234" s="645"/>
      <c r="E234" s="646"/>
      <c r="F234" s="84"/>
      <c r="G234" s="85" t="s">
        <v>358</v>
      </c>
      <c r="H234" s="86"/>
      <c r="I234" s="86"/>
      <c r="J234" s="87"/>
      <c r="K234" s="268">
        <f>K183+K189+K196+K199+K203+K207+K210+K212+K214+K216+K218+K220+K223+K225+K227+K230+K233</f>
        <v>16745.706</v>
      </c>
      <c r="L234" s="89">
        <f aca="true" t="shared" si="7" ref="L234:Q234">SUM(L182:L233)</f>
        <v>16745.706</v>
      </c>
      <c r="M234" s="89">
        <f t="shared" si="7"/>
        <v>12559.280999999999</v>
      </c>
      <c r="N234" s="89">
        <f t="shared" si="7"/>
        <v>3349.138</v>
      </c>
      <c r="O234" s="89">
        <f t="shared" si="7"/>
        <v>837.287</v>
      </c>
      <c r="P234" s="89">
        <f t="shared" si="7"/>
        <v>0</v>
      </c>
      <c r="Q234" s="89">
        <f t="shared" si="7"/>
        <v>0</v>
      </c>
    </row>
    <row r="235" spans="1:17" ht="13.5" thickBot="1">
      <c r="A235" s="495" t="s">
        <v>63</v>
      </c>
      <c r="B235" s="496"/>
      <c r="C235" s="496"/>
      <c r="D235" s="496"/>
      <c r="E235" s="496"/>
      <c r="F235" s="496"/>
      <c r="G235" s="496"/>
      <c r="H235" s="496"/>
      <c r="I235" s="496"/>
      <c r="J235" s="496"/>
      <c r="K235" s="496"/>
      <c r="L235" s="496"/>
      <c r="M235" s="496"/>
      <c r="N235" s="496"/>
      <c r="O235" s="496"/>
      <c r="P235" s="496"/>
      <c r="Q235" s="497"/>
    </row>
    <row r="236" spans="1:17" ht="9.75" customHeight="1">
      <c r="A236" s="449">
        <v>53</v>
      </c>
      <c r="B236" s="516" t="s">
        <v>288</v>
      </c>
      <c r="C236" s="453">
        <v>1978</v>
      </c>
      <c r="D236" s="453">
        <v>3562.4</v>
      </c>
      <c r="E236" s="545">
        <v>3132.5</v>
      </c>
      <c r="F236" s="453"/>
      <c r="G236" s="263" t="s">
        <v>48</v>
      </c>
      <c r="H236" s="264" t="s">
        <v>29</v>
      </c>
      <c r="I236" s="195">
        <v>2300</v>
      </c>
      <c r="J236" s="246">
        <v>1.65</v>
      </c>
      <c r="K236" s="239">
        <f>I236*J236</f>
        <v>3795</v>
      </c>
      <c r="L236" s="549">
        <f>K240</f>
        <v>5843</v>
      </c>
      <c r="M236" s="454">
        <f>ROUND(L236*0.75,3)</f>
        <v>4382.25</v>
      </c>
      <c r="N236" s="454">
        <f>L236-M236-O236</f>
        <v>1168.6</v>
      </c>
      <c r="O236" s="517">
        <f>ROUND(L236*0.05,3)</f>
        <v>292.15</v>
      </c>
      <c r="P236" s="558"/>
      <c r="Q236" s="559"/>
    </row>
    <row r="237" spans="1:17" ht="15" customHeight="1">
      <c r="A237" s="449"/>
      <c r="B237" s="516"/>
      <c r="C237" s="453"/>
      <c r="D237" s="453"/>
      <c r="E237" s="545"/>
      <c r="F237" s="453"/>
      <c r="G237" s="202" t="s">
        <v>486</v>
      </c>
      <c r="H237" s="199"/>
      <c r="I237" s="198"/>
      <c r="J237" s="199"/>
      <c r="K237" s="237"/>
      <c r="L237" s="549"/>
      <c r="M237" s="454"/>
      <c r="N237" s="454"/>
      <c r="O237" s="517"/>
      <c r="P237" s="558"/>
      <c r="Q237" s="559"/>
    </row>
    <row r="238" spans="1:17" ht="12" customHeight="1">
      <c r="A238" s="449"/>
      <c r="B238" s="516"/>
      <c r="C238" s="453"/>
      <c r="D238" s="453"/>
      <c r="E238" s="545"/>
      <c r="F238" s="453"/>
      <c r="G238" s="202" t="s">
        <v>289</v>
      </c>
      <c r="H238" s="199" t="s">
        <v>45</v>
      </c>
      <c r="I238" s="198">
        <v>800</v>
      </c>
      <c r="J238" s="199">
        <v>1.9</v>
      </c>
      <c r="K238" s="238">
        <f>I238*J238</f>
        <v>1520</v>
      </c>
      <c r="L238" s="549"/>
      <c r="M238" s="454"/>
      <c r="N238" s="454"/>
      <c r="O238" s="517"/>
      <c r="P238" s="558"/>
      <c r="Q238" s="559"/>
    </row>
    <row r="239" spans="1:17" ht="9" customHeight="1">
      <c r="A239" s="449"/>
      <c r="B239" s="516"/>
      <c r="C239" s="453"/>
      <c r="D239" s="453"/>
      <c r="E239" s="545"/>
      <c r="F239" s="453"/>
      <c r="G239" s="202" t="s">
        <v>257</v>
      </c>
      <c r="H239" s="199" t="s">
        <v>45</v>
      </c>
      <c r="I239" s="198">
        <v>320</v>
      </c>
      <c r="J239" s="199">
        <v>1.65</v>
      </c>
      <c r="K239" s="239">
        <f>I239*J239</f>
        <v>528</v>
      </c>
      <c r="L239" s="549"/>
      <c r="M239" s="454"/>
      <c r="N239" s="454"/>
      <c r="O239" s="517"/>
      <c r="P239" s="558"/>
      <c r="Q239" s="559"/>
    </row>
    <row r="240" spans="1:17" ht="18" customHeight="1" thickBot="1">
      <c r="A240" s="570"/>
      <c r="B240" s="533"/>
      <c r="C240" s="556"/>
      <c r="D240" s="556"/>
      <c r="E240" s="557"/>
      <c r="F240" s="548"/>
      <c r="G240" s="217" t="s">
        <v>33</v>
      </c>
      <c r="H240" s="218"/>
      <c r="I240" s="218"/>
      <c r="J240" s="219"/>
      <c r="K240" s="240">
        <f>SUM(K236:K239)</f>
        <v>5843</v>
      </c>
      <c r="L240" s="549"/>
      <c r="M240" s="701"/>
      <c r="N240" s="701"/>
      <c r="O240" s="736"/>
      <c r="P240" s="558"/>
      <c r="Q240" s="559"/>
    </row>
    <row r="241" spans="1:17" ht="12.75" customHeight="1" thickBot="1">
      <c r="A241" s="527">
        <v>54</v>
      </c>
      <c r="B241" s="528" t="s">
        <v>290</v>
      </c>
      <c r="C241" s="522">
        <v>1981</v>
      </c>
      <c r="D241" s="522">
        <v>3055.4</v>
      </c>
      <c r="E241" s="553">
        <v>2681.7</v>
      </c>
      <c r="F241" s="807"/>
      <c r="G241" s="201" t="s">
        <v>48</v>
      </c>
      <c r="H241" s="235" t="s">
        <v>29</v>
      </c>
      <c r="I241" s="194">
        <v>2300</v>
      </c>
      <c r="J241" s="204">
        <v>1.65</v>
      </c>
      <c r="K241" s="236">
        <f>I241*J241</f>
        <v>3795</v>
      </c>
      <c r="L241" s="552">
        <f>K245</f>
        <v>5843</v>
      </c>
      <c r="M241" s="523">
        <f>ROUND(L241*0.75,3)</f>
        <v>4382.25</v>
      </c>
      <c r="N241" s="523">
        <f>L241-M241-O241</f>
        <v>1168.6</v>
      </c>
      <c r="O241" s="529">
        <f>ROUND(L241*0.05,3)</f>
        <v>292.15</v>
      </c>
      <c r="P241" s="540"/>
      <c r="Q241" s="538"/>
    </row>
    <row r="242" spans="1:17" ht="15" customHeight="1" thickBot="1">
      <c r="A242" s="449"/>
      <c r="B242" s="516"/>
      <c r="C242" s="453"/>
      <c r="D242" s="453"/>
      <c r="E242" s="545"/>
      <c r="F242" s="808"/>
      <c r="G242" s="202" t="s">
        <v>486</v>
      </c>
      <c r="H242" s="199"/>
      <c r="I242" s="198"/>
      <c r="J242" s="199"/>
      <c r="K242" s="237"/>
      <c r="L242" s="549"/>
      <c r="M242" s="454"/>
      <c r="N242" s="454"/>
      <c r="O242" s="517"/>
      <c r="P242" s="540"/>
      <c r="Q242" s="538"/>
    </row>
    <row r="243" spans="1:17" ht="9.75" customHeight="1" thickBot="1">
      <c r="A243" s="449"/>
      <c r="B243" s="516"/>
      <c r="C243" s="453"/>
      <c r="D243" s="453"/>
      <c r="E243" s="545"/>
      <c r="F243" s="808"/>
      <c r="G243" s="202" t="s">
        <v>289</v>
      </c>
      <c r="H243" s="199" t="s">
        <v>45</v>
      </c>
      <c r="I243" s="198">
        <v>800</v>
      </c>
      <c r="J243" s="199">
        <v>1.9</v>
      </c>
      <c r="K243" s="238">
        <f>I243*J243</f>
        <v>1520</v>
      </c>
      <c r="L243" s="549"/>
      <c r="M243" s="454"/>
      <c r="N243" s="454"/>
      <c r="O243" s="517"/>
      <c r="P243" s="540"/>
      <c r="Q243" s="538"/>
    </row>
    <row r="244" spans="1:17" ht="9" customHeight="1" thickBot="1">
      <c r="A244" s="449"/>
      <c r="B244" s="516"/>
      <c r="C244" s="453"/>
      <c r="D244" s="453"/>
      <c r="E244" s="545"/>
      <c r="F244" s="808"/>
      <c r="G244" s="202" t="s">
        <v>257</v>
      </c>
      <c r="H244" s="199" t="s">
        <v>45</v>
      </c>
      <c r="I244" s="198">
        <v>320</v>
      </c>
      <c r="J244" s="199">
        <v>1.65</v>
      </c>
      <c r="K244" s="239">
        <f>I244*J244</f>
        <v>528</v>
      </c>
      <c r="L244" s="549"/>
      <c r="M244" s="454"/>
      <c r="N244" s="454"/>
      <c r="O244" s="517"/>
      <c r="P244" s="540"/>
      <c r="Q244" s="538"/>
    </row>
    <row r="245" spans="1:17" ht="18.75" customHeight="1" thickBot="1">
      <c r="A245" s="739"/>
      <c r="B245" s="533"/>
      <c r="C245" s="700"/>
      <c r="D245" s="700"/>
      <c r="E245" s="717"/>
      <c r="F245" s="809"/>
      <c r="G245" s="217" t="s">
        <v>33</v>
      </c>
      <c r="H245" s="218"/>
      <c r="I245" s="218"/>
      <c r="J245" s="219"/>
      <c r="K245" s="240">
        <f>SUM(K241:K244)</f>
        <v>5843</v>
      </c>
      <c r="L245" s="549"/>
      <c r="M245" s="701"/>
      <c r="N245" s="701"/>
      <c r="O245" s="736"/>
      <c r="P245" s="540"/>
      <c r="Q245" s="538"/>
    </row>
    <row r="246" spans="1:17" ht="23.25" customHeight="1" thickBot="1">
      <c r="A246" s="527">
        <v>55</v>
      </c>
      <c r="B246" s="528" t="s">
        <v>291</v>
      </c>
      <c r="C246" s="522">
        <v>1977</v>
      </c>
      <c r="D246" s="522">
        <v>6057.7</v>
      </c>
      <c r="E246" s="553">
        <v>5324.7</v>
      </c>
      <c r="F246" s="551"/>
      <c r="G246" s="202" t="s">
        <v>486</v>
      </c>
      <c r="H246" s="199"/>
      <c r="I246" s="198"/>
      <c r="J246" s="226"/>
      <c r="K246" s="241"/>
      <c r="L246" s="552">
        <f>K249</f>
        <v>495</v>
      </c>
      <c r="M246" s="523">
        <f>ROUND(L246*0.75,3)</f>
        <v>371.25</v>
      </c>
      <c r="N246" s="523">
        <f>L246-M246-O246</f>
        <v>99</v>
      </c>
      <c r="O246" s="529">
        <f>ROUND(L246*0.05,3)</f>
        <v>24.75</v>
      </c>
      <c r="P246" s="540"/>
      <c r="Q246" s="538"/>
    </row>
    <row r="247" spans="1:17" ht="12.75" customHeight="1" thickBot="1">
      <c r="A247" s="449"/>
      <c r="B247" s="516"/>
      <c r="C247" s="453"/>
      <c r="D247" s="453"/>
      <c r="E247" s="545"/>
      <c r="F247" s="547"/>
      <c r="G247" s="202" t="s">
        <v>289</v>
      </c>
      <c r="H247" s="199" t="s">
        <v>45</v>
      </c>
      <c r="I247" s="198">
        <v>740</v>
      </c>
      <c r="J247" s="216">
        <v>1.9</v>
      </c>
      <c r="K247" s="238">
        <f>I247*J247</f>
        <v>1406</v>
      </c>
      <c r="L247" s="549"/>
      <c r="M247" s="454"/>
      <c r="N247" s="454"/>
      <c r="O247" s="517"/>
      <c r="P247" s="540"/>
      <c r="Q247" s="538"/>
    </row>
    <row r="248" spans="1:17" ht="9.75" customHeight="1" thickBot="1">
      <c r="A248" s="449"/>
      <c r="B248" s="516"/>
      <c r="C248" s="453"/>
      <c r="D248" s="453"/>
      <c r="E248" s="545"/>
      <c r="F248" s="547"/>
      <c r="G248" s="202" t="s">
        <v>257</v>
      </c>
      <c r="H248" s="199" t="s">
        <v>45</v>
      </c>
      <c r="I248" s="198">
        <v>300</v>
      </c>
      <c r="J248" s="199">
        <v>1.65</v>
      </c>
      <c r="K248" s="238">
        <f>I248*J248</f>
        <v>495</v>
      </c>
      <c r="L248" s="549"/>
      <c r="M248" s="454"/>
      <c r="N248" s="454"/>
      <c r="O248" s="517"/>
      <c r="P248" s="540"/>
      <c r="Q248" s="538"/>
    </row>
    <row r="249" spans="1:17" ht="18.75" customHeight="1" thickBot="1">
      <c r="A249" s="532"/>
      <c r="B249" s="533"/>
      <c r="C249" s="534"/>
      <c r="D249" s="534"/>
      <c r="E249" s="546"/>
      <c r="F249" s="548"/>
      <c r="G249" s="217" t="s">
        <v>33</v>
      </c>
      <c r="H249" s="218"/>
      <c r="I249" s="218"/>
      <c r="J249" s="219"/>
      <c r="K249" s="240">
        <f>K248</f>
        <v>495</v>
      </c>
      <c r="L249" s="550"/>
      <c r="M249" s="524"/>
      <c r="N249" s="524"/>
      <c r="O249" s="530"/>
      <c r="P249" s="540"/>
      <c r="Q249" s="538"/>
    </row>
    <row r="250" spans="1:17" ht="15.75" customHeight="1" thickBot="1">
      <c r="A250" s="449">
        <v>56</v>
      </c>
      <c r="B250" s="516" t="s">
        <v>292</v>
      </c>
      <c r="C250" s="453">
        <v>1989</v>
      </c>
      <c r="D250" s="453">
        <v>4601.1</v>
      </c>
      <c r="E250" s="545">
        <v>4194</v>
      </c>
      <c r="F250" s="453"/>
      <c r="G250" s="201" t="s">
        <v>293</v>
      </c>
      <c r="H250" s="235" t="s">
        <v>29</v>
      </c>
      <c r="I250" s="215">
        <v>1225</v>
      </c>
      <c r="J250" s="216">
        <v>1.65</v>
      </c>
      <c r="K250" s="242">
        <f>I250*J250</f>
        <v>2021.25</v>
      </c>
      <c r="L250" s="549">
        <f>K251</f>
        <v>2021.25</v>
      </c>
      <c r="M250" s="454">
        <f>ROUND(L250*0.75,3)</f>
        <v>1515.938</v>
      </c>
      <c r="N250" s="454">
        <f>L250-M250-O250</f>
        <v>404.2489999999999</v>
      </c>
      <c r="O250" s="517">
        <f>ROUND(L250*0.05,3)</f>
        <v>101.063</v>
      </c>
      <c r="P250" s="540"/>
      <c r="Q250" s="538"/>
    </row>
    <row r="251" spans="1:17" ht="20.25" customHeight="1" thickBot="1">
      <c r="A251" s="570"/>
      <c r="B251" s="548"/>
      <c r="C251" s="556"/>
      <c r="D251" s="556"/>
      <c r="E251" s="557"/>
      <c r="F251" s="548"/>
      <c r="G251" s="217" t="s">
        <v>33</v>
      </c>
      <c r="H251" s="218"/>
      <c r="I251" s="218"/>
      <c r="J251" s="219"/>
      <c r="K251" s="240">
        <f>SUM(K250:K250)</f>
        <v>2021.25</v>
      </c>
      <c r="L251" s="550"/>
      <c r="M251" s="701"/>
      <c r="N251" s="560"/>
      <c r="O251" s="736"/>
      <c r="P251" s="540"/>
      <c r="Q251" s="538"/>
    </row>
    <row r="252" spans="1:17" ht="15" customHeight="1">
      <c r="A252" s="527">
        <v>57</v>
      </c>
      <c r="B252" s="516" t="s">
        <v>126</v>
      </c>
      <c r="C252" s="522">
        <v>1992</v>
      </c>
      <c r="D252" s="522">
        <v>2418.5</v>
      </c>
      <c r="E252" s="553">
        <v>2101.4</v>
      </c>
      <c r="F252" s="522"/>
      <c r="G252" s="201" t="s">
        <v>293</v>
      </c>
      <c r="H252" s="235" t="s">
        <v>29</v>
      </c>
      <c r="I252" s="215">
        <v>620</v>
      </c>
      <c r="J252" s="216">
        <v>1.65</v>
      </c>
      <c r="K252" s="242">
        <f>I252*J252</f>
        <v>1023</v>
      </c>
      <c r="L252" s="552">
        <f>K253</f>
        <v>1023</v>
      </c>
      <c r="M252" s="523">
        <f>ROUND(L252*0.75,3)</f>
        <v>767.25</v>
      </c>
      <c r="N252" s="523">
        <f>L252-M252-O252</f>
        <v>204.6</v>
      </c>
      <c r="O252" s="529">
        <f>ROUND(L252*0.05,3)</f>
        <v>51.15</v>
      </c>
      <c r="P252" s="572"/>
      <c r="Q252" s="571"/>
    </row>
    <row r="253" spans="1:17" ht="18.75" customHeight="1" thickBot="1">
      <c r="A253" s="570"/>
      <c r="B253" s="548"/>
      <c r="C253" s="556"/>
      <c r="D253" s="556"/>
      <c r="E253" s="557"/>
      <c r="F253" s="548"/>
      <c r="G253" s="217" t="s">
        <v>33</v>
      </c>
      <c r="H253" s="218"/>
      <c r="I253" s="218"/>
      <c r="J253" s="219"/>
      <c r="K253" s="240">
        <f>SUM(K252:K252)</f>
        <v>1023</v>
      </c>
      <c r="L253" s="550"/>
      <c r="M253" s="701"/>
      <c r="N253" s="560"/>
      <c r="O253" s="736"/>
      <c r="P253" s="539"/>
      <c r="Q253" s="537"/>
    </row>
    <row r="254" spans="1:17" ht="16.5" customHeight="1">
      <c r="A254" s="527">
        <v>58</v>
      </c>
      <c r="B254" s="516" t="s">
        <v>294</v>
      </c>
      <c r="C254" s="522">
        <v>1992</v>
      </c>
      <c r="D254" s="522">
        <v>2887.1</v>
      </c>
      <c r="E254" s="553">
        <v>2066.4</v>
      </c>
      <c r="F254" s="522"/>
      <c r="G254" s="201" t="s">
        <v>293</v>
      </c>
      <c r="H254" s="235" t="s">
        <v>29</v>
      </c>
      <c r="I254" s="215">
        <v>620</v>
      </c>
      <c r="J254" s="216">
        <v>1.65</v>
      </c>
      <c r="K254" s="242">
        <f>I254*J254</f>
        <v>1023</v>
      </c>
      <c r="L254" s="552">
        <f>K255</f>
        <v>1023</v>
      </c>
      <c r="M254" s="523">
        <f>ROUND(L254*0.75,3)</f>
        <v>767.25</v>
      </c>
      <c r="N254" s="523">
        <f>L254-M254-O254</f>
        <v>204.6</v>
      </c>
      <c r="O254" s="529">
        <f>ROUND(L254*0.05,3)</f>
        <v>51.15</v>
      </c>
      <c r="P254" s="572"/>
      <c r="Q254" s="571"/>
    </row>
    <row r="255" spans="1:17" ht="18" customHeight="1" thickBot="1">
      <c r="A255" s="739"/>
      <c r="B255" s="548"/>
      <c r="C255" s="700"/>
      <c r="D255" s="700"/>
      <c r="E255" s="717"/>
      <c r="F255" s="547"/>
      <c r="G255" s="217" t="s">
        <v>33</v>
      </c>
      <c r="H255" s="218"/>
      <c r="I255" s="218"/>
      <c r="J255" s="219"/>
      <c r="K255" s="240">
        <f>SUM(K254:K254)</f>
        <v>1023</v>
      </c>
      <c r="L255" s="549"/>
      <c r="M255" s="701"/>
      <c r="N255" s="701"/>
      <c r="O255" s="736"/>
      <c r="P255" s="539"/>
      <c r="Q255" s="537"/>
    </row>
    <row r="256" spans="1:17" ht="16.5" customHeight="1">
      <c r="A256" s="737">
        <v>59</v>
      </c>
      <c r="B256" s="483" t="s">
        <v>64</v>
      </c>
      <c r="C256" s="740">
        <v>1970</v>
      </c>
      <c r="D256" s="740">
        <v>578.6</v>
      </c>
      <c r="E256" s="742">
        <v>501.7</v>
      </c>
      <c r="F256" s="551"/>
      <c r="G256" s="201" t="s">
        <v>404</v>
      </c>
      <c r="H256" s="235" t="s">
        <v>29</v>
      </c>
      <c r="I256" s="215">
        <v>465</v>
      </c>
      <c r="J256" s="216">
        <v>1.35</v>
      </c>
      <c r="K256" s="242">
        <f>I256*J256</f>
        <v>627.75</v>
      </c>
      <c r="L256" s="552">
        <f>K257</f>
        <v>627.75</v>
      </c>
      <c r="M256" s="523">
        <f>ROUND(L256*0.75,3)</f>
        <v>470.813</v>
      </c>
      <c r="N256" s="523">
        <f>L256-M256-O256</f>
        <v>125.549</v>
      </c>
      <c r="O256" s="529">
        <f>ROUND(L256*0.05,3)</f>
        <v>31.388</v>
      </c>
      <c r="P256" s="572"/>
      <c r="Q256" s="571"/>
    </row>
    <row r="257" spans="1:17" ht="19.5" customHeight="1" thickBot="1">
      <c r="A257" s="738"/>
      <c r="B257" s="681"/>
      <c r="C257" s="741"/>
      <c r="D257" s="741"/>
      <c r="E257" s="743"/>
      <c r="F257" s="548"/>
      <c r="G257" s="217" t="s">
        <v>33</v>
      </c>
      <c r="H257" s="218"/>
      <c r="I257" s="218"/>
      <c r="J257" s="219"/>
      <c r="K257" s="240">
        <f>SUM(K256:K256)</f>
        <v>627.75</v>
      </c>
      <c r="L257" s="550"/>
      <c r="M257" s="524"/>
      <c r="N257" s="524"/>
      <c r="O257" s="530"/>
      <c r="P257" s="539"/>
      <c r="Q257" s="537"/>
    </row>
    <row r="258" spans="1:17" ht="17.25" customHeight="1">
      <c r="A258" s="737">
        <v>60</v>
      </c>
      <c r="B258" s="483" t="s">
        <v>295</v>
      </c>
      <c r="C258" s="740">
        <v>1988</v>
      </c>
      <c r="D258" s="740">
        <v>1398.5</v>
      </c>
      <c r="E258" s="742">
        <v>1156.8</v>
      </c>
      <c r="F258" s="551"/>
      <c r="G258" s="223" t="s">
        <v>43</v>
      </c>
      <c r="H258" s="226"/>
      <c r="I258" s="225"/>
      <c r="J258" s="226"/>
      <c r="K258" s="227"/>
      <c r="L258" s="523">
        <f>K260</f>
        <v>323</v>
      </c>
      <c r="M258" s="523">
        <f>ROUND(L258*0.75,3)</f>
        <v>242.25</v>
      </c>
      <c r="N258" s="523">
        <f>L258-M258-O258</f>
        <v>64.6</v>
      </c>
      <c r="O258" s="529">
        <f>ROUND(L258*0.05,3)</f>
        <v>16.15</v>
      </c>
      <c r="P258" s="558"/>
      <c r="Q258" s="559"/>
    </row>
    <row r="259" spans="1:17" ht="9.75" customHeight="1">
      <c r="A259" s="466"/>
      <c r="B259" s="478"/>
      <c r="C259" s="744"/>
      <c r="D259" s="744"/>
      <c r="E259" s="745"/>
      <c r="F259" s="547"/>
      <c r="G259" s="202" t="s">
        <v>289</v>
      </c>
      <c r="H259" s="199" t="s">
        <v>45</v>
      </c>
      <c r="I259" s="198">
        <v>170</v>
      </c>
      <c r="J259" s="198">
        <v>1.9</v>
      </c>
      <c r="K259" s="200">
        <f>I259*J259</f>
        <v>323</v>
      </c>
      <c r="L259" s="454"/>
      <c r="M259" s="454"/>
      <c r="N259" s="454"/>
      <c r="O259" s="517"/>
      <c r="P259" s="558"/>
      <c r="Q259" s="559"/>
    </row>
    <row r="260" spans="1:17" ht="15" customHeight="1" thickBot="1">
      <c r="A260" s="738"/>
      <c r="B260" s="681"/>
      <c r="C260" s="741"/>
      <c r="D260" s="741"/>
      <c r="E260" s="743"/>
      <c r="F260" s="548"/>
      <c r="G260" s="217" t="s">
        <v>33</v>
      </c>
      <c r="H260" s="219"/>
      <c r="I260" s="218"/>
      <c r="J260" s="218"/>
      <c r="K260" s="220">
        <f>SUM(K259:K259)</f>
        <v>323</v>
      </c>
      <c r="L260" s="524"/>
      <c r="M260" s="524"/>
      <c r="N260" s="524"/>
      <c r="O260" s="530"/>
      <c r="P260" s="539"/>
      <c r="Q260" s="537"/>
    </row>
    <row r="261" spans="1:17" ht="10.5" customHeight="1">
      <c r="A261" s="527">
        <v>61</v>
      </c>
      <c r="B261" s="528" t="s">
        <v>296</v>
      </c>
      <c r="C261" s="522">
        <v>1994</v>
      </c>
      <c r="D261" s="522">
        <v>5227.3</v>
      </c>
      <c r="E261" s="553">
        <v>4107.5</v>
      </c>
      <c r="F261" s="522"/>
      <c r="G261" s="203" t="s">
        <v>254</v>
      </c>
      <c r="H261" s="243" t="s">
        <v>29</v>
      </c>
      <c r="I261" s="225">
        <v>1776</v>
      </c>
      <c r="J261" s="226">
        <v>1.65</v>
      </c>
      <c r="K261" s="244">
        <f>I261*J261</f>
        <v>2930.3999999999996</v>
      </c>
      <c r="L261" s="523">
        <f>K262</f>
        <v>2930.3999999999996</v>
      </c>
      <c r="M261" s="523">
        <f>ROUND(L261*0.75,3)</f>
        <v>2197.8</v>
      </c>
      <c r="N261" s="523">
        <f>L261-M261-O261</f>
        <v>586.0799999999995</v>
      </c>
      <c r="O261" s="529">
        <f>ROUND(L261*0.05,3)</f>
        <v>146.52</v>
      </c>
      <c r="P261" s="572"/>
      <c r="Q261" s="571"/>
    </row>
    <row r="262" spans="1:17" ht="18.75" customHeight="1" thickBot="1">
      <c r="A262" s="570"/>
      <c r="B262" s="548"/>
      <c r="C262" s="556"/>
      <c r="D262" s="556"/>
      <c r="E262" s="557"/>
      <c r="F262" s="548"/>
      <c r="G262" s="217" t="s">
        <v>33</v>
      </c>
      <c r="H262" s="218"/>
      <c r="I262" s="218"/>
      <c r="J262" s="219"/>
      <c r="K262" s="240">
        <f>SUM(K261:K261)</f>
        <v>2930.3999999999996</v>
      </c>
      <c r="L262" s="524"/>
      <c r="M262" s="560"/>
      <c r="N262" s="560"/>
      <c r="O262" s="565"/>
      <c r="P262" s="539"/>
      <c r="Q262" s="537"/>
    </row>
    <row r="263" spans="1:17" ht="23.25" customHeight="1" thickBot="1">
      <c r="A263" s="527">
        <v>62</v>
      </c>
      <c r="B263" s="528" t="s">
        <v>67</v>
      </c>
      <c r="C263" s="522">
        <v>1984</v>
      </c>
      <c r="D263" s="522">
        <v>4224.6</v>
      </c>
      <c r="E263" s="553">
        <v>3607.6</v>
      </c>
      <c r="F263" s="551"/>
      <c r="G263" s="202" t="s">
        <v>486</v>
      </c>
      <c r="H263" s="199"/>
      <c r="I263" s="198"/>
      <c r="J263" s="226"/>
      <c r="K263" s="241"/>
      <c r="L263" s="523">
        <f>K266</f>
        <v>346.5</v>
      </c>
      <c r="M263" s="523">
        <f>ROUND(L263*0.75,3)</f>
        <v>259.875</v>
      </c>
      <c r="N263" s="523">
        <f>L263-M263-O263</f>
        <v>69.3</v>
      </c>
      <c r="O263" s="529">
        <f>ROUND(L263*0.05,3)</f>
        <v>17.325</v>
      </c>
      <c r="P263" s="540"/>
      <c r="Q263" s="538"/>
    </row>
    <row r="264" spans="1:17" ht="10.5" customHeight="1" thickBot="1">
      <c r="A264" s="449"/>
      <c r="B264" s="516"/>
      <c r="C264" s="453"/>
      <c r="D264" s="453"/>
      <c r="E264" s="545"/>
      <c r="F264" s="547"/>
      <c r="G264" s="202" t="s">
        <v>289</v>
      </c>
      <c r="H264" s="199" t="s">
        <v>45</v>
      </c>
      <c r="I264" s="198">
        <v>522</v>
      </c>
      <c r="J264" s="216">
        <v>1.9</v>
      </c>
      <c r="K264" s="238">
        <f>I264*J264</f>
        <v>991.8</v>
      </c>
      <c r="L264" s="454"/>
      <c r="M264" s="454"/>
      <c r="N264" s="454"/>
      <c r="O264" s="517"/>
      <c r="P264" s="540"/>
      <c r="Q264" s="538"/>
    </row>
    <row r="265" spans="1:17" ht="10.5" customHeight="1" thickBot="1">
      <c r="A265" s="449"/>
      <c r="B265" s="516"/>
      <c r="C265" s="453"/>
      <c r="D265" s="453"/>
      <c r="E265" s="545"/>
      <c r="F265" s="547"/>
      <c r="G265" s="202" t="s">
        <v>257</v>
      </c>
      <c r="H265" s="199" t="s">
        <v>45</v>
      </c>
      <c r="I265" s="198">
        <v>210</v>
      </c>
      <c r="J265" s="199">
        <v>1.65</v>
      </c>
      <c r="K265" s="238">
        <f>I265*J265</f>
        <v>346.5</v>
      </c>
      <c r="L265" s="454"/>
      <c r="M265" s="454"/>
      <c r="N265" s="454"/>
      <c r="O265" s="517"/>
      <c r="P265" s="540"/>
      <c r="Q265" s="538"/>
    </row>
    <row r="266" spans="1:17" ht="18.75" customHeight="1" thickBot="1">
      <c r="A266" s="532"/>
      <c r="B266" s="533"/>
      <c r="C266" s="534"/>
      <c r="D266" s="534"/>
      <c r="E266" s="546"/>
      <c r="F266" s="548"/>
      <c r="G266" s="217" t="s">
        <v>33</v>
      </c>
      <c r="H266" s="218"/>
      <c r="I266" s="218"/>
      <c r="J266" s="219"/>
      <c r="K266" s="240">
        <f>K265</f>
        <v>346.5</v>
      </c>
      <c r="L266" s="524"/>
      <c r="M266" s="524"/>
      <c r="N266" s="524"/>
      <c r="O266" s="530"/>
      <c r="P266" s="540"/>
      <c r="Q266" s="538"/>
    </row>
    <row r="267" spans="1:17" ht="16.5" customHeight="1" thickBot="1">
      <c r="A267" s="527">
        <v>63</v>
      </c>
      <c r="B267" s="528" t="s">
        <v>297</v>
      </c>
      <c r="C267" s="522">
        <v>1984</v>
      </c>
      <c r="D267" s="522">
        <v>550.6</v>
      </c>
      <c r="E267" s="553">
        <v>468.9</v>
      </c>
      <c r="F267" s="551"/>
      <c r="G267" s="201" t="s">
        <v>293</v>
      </c>
      <c r="H267" s="235" t="s">
        <v>29</v>
      </c>
      <c r="I267" s="198">
        <v>350</v>
      </c>
      <c r="J267" s="226">
        <v>1.65</v>
      </c>
      <c r="K267" s="242">
        <f>I267*J267</f>
        <v>577.5</v>
      </c>
      <c r="L267" s="523">
        <f>K271</f>
        <v>938.7</v>
      </c>
      <c r="M267" s="523">
        <f>ROUND(L267*0.75,3)</f>
        <v>704.025</v>
      </c>
      <c r="N267" s="523">
        <f>L267-M267-O267</f>
        <v>187.74000000000007</v>
      </c>
      <c r="O267" s="529">
        <f>ROUND(L267*0.05,3)</f>
        <v>46.935</v>
      </c>
      <c r="P267" s="540"/>
      <c r="Q267" s="538"/>
    </row>
    <row r="268" spans="1:17" ht="23.25" customHeight="1" thickBot="1">
      <c r="A268" s="449"/>
      <c r="B268" s="516"/>
      <c r="C268" s="453"/>
      <c r="D268" s="453"/>
      <c r="E268" s="545"/>
      <c r="F268" s="547"/>
      <c r="G268" s="202" t="s">
        <v>486</v>
      </c>
      <c r="H268" s="199"/>
      <c r="I268" s="198"/>
      <c r="J268" s="216"/>
      <c r="K268" s="245"/>
      <c r="L268" s="454"/>
      <c r="M268" s="454"/>
      <c r="N268" s="454"/>
      <c r="O268" s="517"/>
      <c r="P268" s="540"/>
      <c r="Q268" s="538"/>
    </row>
    <row r="269" spans="1:17" ht="12" customHeight="1" thickBot="1">
      <c r="A269" s="449"/>
      <c r="B269" s="516"/>
      <c r="C269" s="453"/>
      <c r="D269" s="453"/>
      <c r="E269" s="545"/>
      <c r="F269" s="547"/>
      <c r="G269" s="202" t="s">
        <v>289</v>
      </c>
      <c r="H269" s="199" t="s">
        <v>45</v>
      </c>
      <c r="I269" s="198">
        <v>138</v>
      </c>
      <c r="J269" s="216">
        <v>1.9</v>
      </c>
      <c r="K269" s="238">
        <f>I269*J269</f>
        <v>262.2</v>
      </c>
      <c r="L269" s="454"/>
      <c r="M269" s="454"/>
      <c r="N269" s="454"/>
      <c r="O269" s="517"/>
      <c r="P269" s="540"/>
      <c r="Q269" s="538"/>
    </row>
    <row r="270" spans="1:17" ht="10.5" customHeight="1" thickBot="1">
      <c r="A270" s="449"/>
      <c r="B270" s="516"/>
      <c r="C270" s="453"/>
      <c r="D270" s="453"/>
      <c r="E270" s="545"/>
      <c r="F270" s="547"/>
      <c r="G270" s="202" t="s">
        <v>257</v>
      </c>
      <c r="H270" s="199" t="s">
        <v>45</v>
      </c>
      <c r="I270" s="198">
        <v>60</v>
      </c>
      <c r="J270" s="199">
        <v>1.65</v>
      </c>
      <c r="K270" s="238">
        <f>I270*J270</f>
        <v>99</v>
      </c>
      <c r="L270" s="454"/>
      <c r="M270" s="454"/>
      <c r="N270" s="454"/>
      <c r="O270" s="517"/>
      <c r="P270" s="540"/>
      <c r="Q270" s="538"/>
    </row>
    <row r="271" spans="1:17" ht="18.75" customHeight="1" thickBot="1">
      <c r="A271" s="532"/>
      <c r="B271" s="533"/>
      <c r="C271" s="534"/>
      <c r="D271" s="534"/>
      <c r="E271" s="546"/>
      <c r="F271" s="548"/>
      <c r="G271" s="217" t="s">
        <v>33</v>
      </c>
      <c r="H271" s="218"/>
      <c r="I271" s="218"/>
      <c r="J271" s="219"/>
      <c r="K271" s="240">
        <f>K267+K269+K270</f>
        <v>938.7</v>
      </c>
      <c r="L271" s="524"/>
      <c r="M271" s="524"/>
      <c r="N271" s="524"/>
      <c r="O271" s="530"/>
      <c r="P271" s="540"/>
      <c r="Q271" s="538"/>
    </row>
    <row r="272" spans="1:17" ht="12" customHeight="1">
      <c r="A272" s="527">
        <v>64</v>
      </c>
      <c r="B272" s="528" t="s">
        <v>298</v>
      </c>
      <c r="C272" s="522">
        <v>1994</v>
      </c>
      <c r="D272" s="522">
        <v>5227.3</v>
      </c>
      <c r="E272" s="553">
        <v>4107.5</v>
      </c>
      <c r="F272" s="522"/>
      <c r="G272" s="203" t="s">
        <v>254</v>
      </c>
      <c r="H272" s="243" t="s">
        <v>29</v>
      </c>
      <c r="I272" s="225">
        <v>2725</v>
      </c>
      <c r="J272" s="226">
        <v>1.65</v>
      </c>
      <c r="K272" s="244">
        <f>I272*J272</f>
        <v>4496.25</v>
      </c>
      <c r="L272" s="523">
        <f>K273</f>
        <v>4496.25</v>
      </c>
      <c r="M272" s="523">
        <f>ROUND(L272*0.75,3)</f>
        <v>3372.188</v>
      </c>
      <c r="N272" s="523">
        <f>L272-M272-O272</f>
        <v>899.2489999999999</v>
      </c>
      <c r="O272" s="529">
        <f>ROUND(L272*0.05,3)</f>
        <v>224.813</v>
      </c>
      <c r="P272" s="572"/>
      <c r="Q272" s="571"/>
    </row>
    <row r="273" spans="1:17" ht="14.25" customHeight="1" thickBot="1">
      <c r="A273" s="570"/>
      <c r="B273" s="548"/>
      <c r="C273" s="556"/>
      <c r="D273" s="556"/>
      <c r="E273" s="557"/>
      <c r="F273" s="548"/>
      <c r="G273" s="217" t="s">
        <v>33</v>
      </c>
      <c r="H273" s="218"/>
      <c r="I273" s="218"/>
      <c r="J273" s="219"/>
      <c r="K273" s="240">
        <f>SUM(K272:K272)</f>
        <v>4496.25</v>
      </c>
      <c r="L273" s="524"/>
      <c r="M273" s="560"/>
      <c r="N273" s="560"/>
      <c r="O273" s="565"/>
      <c r="P273" s="539"/>
      <c r="Q273" s="537"/>
    </row>
    <row r="274" spans="1:17" ht="14.25" customHeight="1">
      <c r="A274" s="527">
        <v>65</v>
      </c>
      <c r="B274" s="528" t="s">
        <v>299</v>
      </c>
      <c r="C274" s="522">
        <v>1970</v>
      </c>
      <c r="D274" s="522">
        <v>3362.4</v>
      </c>
      <c r="E274" s="553">
        <v>3107.7</v>
      </c>
      <c r="F274" s="522"/>
      <c r="G274" s="203" t="s">
        <v>293</v>
      </c>
      <c r="H274" s="243" t="s">
        <v>29</v>
      </c>
      <c r="I274" s="225">
        <v>1200</v>
      </c>
      <c r="J274" s="226">
        <v>1.65</v>
      </c>
      <c r="K274" s="244">
        <f>I274*J274</f>
        <v>1980</v>
      </c>
      <c r="L274" s="523">
        <f>K275</f>
        <v>1980</v>
      </c>
      <c r="M274" s="523">
        <f>ROUND(L274*0.75,3)</f>
        <v>1485</v>
      </c>
      <c r="N274" s="523">
        <f>L274-M274-O274</f>
        <v>396</v>
      </c>
      <c r="O274" s="529">
        <f>ROUND(L274*0.05,3)</f>
        <v>99</v>
      </c>
      <c r="P274" s="572"/>
      <c r="Q274" s="571"/>
    </row>
    <row r="275" spans="1:17" ht="18" customHeight="1" thickBot="1">
      <c r="A275" s="570"/>
      <c r="B275" s="548"/>
      <c r="C275" s="556"/>
      <c r="D275" s="556"/>
      <c r="E275" s="557"/>
      <c r="F275" s="548"/>
      <c r="G275" s="217" t="s">
        <v>33</v>
      </c>
      <c r="H275" s="218"/>
      <c r="I275" s="218"/>
      <c r="J275" s="219"/>
      <c r="K275" s="240">
        <f>SUM(K274:K274)</f>
        <v>1980</v>
      </c>
      <c r="L275" s="524"/>
      <c r="M275" s="560"/>
      <c r="N275" s="560"/>
      <c r="O275" s="565"/>
      <c r="P275" s="539"/>
      <c r="Q275" s="537"/>
    </row>
    <row r="276" spans="1:17" ht="16.5" customHeight="1">
      <c r="A276" s="527">
        <v>66</v>
      </c>
      <c r="B276" s="528" t="s">
        <v>125</v>
      </c>
      <c r="C276" s="522">
        <v>1994</v>
      </c>
      <c r="D276" s="522">
        <v>2455.1</v>
      </c>
      <c r="E276" s="553">
        <v>2109.7</v>
      </c>
      <c r="F276" s="522"/>
      <c r="G276" s="203" t="s">
        <v>293</v>
      </c>
      <c r="H276" s="243" t="s">
        <v>29</v>
      </c>
      <c r="I276" s="194">
        <v>620</v>
      </c>
      <c r="J276" s="204">
        <v>1.65</v>
      </c>
      <c r="K276" s="236">
        <f>I276*J276</f>
        <v>1023</v>
      </c>
      <c r="L276" s="523">
        <f>K278</f>
        <v>1419</v>
      </c>
      <c r="M276" s="523">
        <f>ROUND(L276*0.75,3)</f>
        <v>1064.25</v>
      </c>
      <c r="N276" s="523">
        <f>L276-M276-O276</f>
        <v>283.8</v>
      </c>
      <c r="O276" s="529">
        <f>ROUND(L276*0.05,3)</f>
        <v>70.95</v>
      </c>
      <c r="P276" s="572"/>
      <c r="Q276" s="571"/>
    </row>
    <row r="277" spans="1:17" ht="9.75" customHeight="1">
      <c r="A277" s="449"/>
      <c r="B277" s="516"/>
      <c r="C277" s="453"/>
      <c r="D277" s="453"/>
      <c r="E277" s="545"/>
      <c r="F277" s="453"/>
      <c r="G277" s="202" t="s">
        <v>42</v>
      </c>
      <c r="H277" s="214" t="s">
        <v>29</v>
      </c>
      <c r="I277" s="198">
        <v>240</v>
      </c>
      <c r="J277" s="199">
        <v>1.65</v>
      </c>
      <c r="K277" s="238">
        <f>I277*J277</f>
        <v>396</v>
      </c>
      <c r="L277" s="454"/>
      <c r="M277" s="454"/>
      <c r="N277" s="454"/>
      <c r="O277" s="517"/>
      <c r="P277" s="558"/>
      <c r="Q277" s="559"/>
    </row>
    <row r="278" spans="1:17" ht="18" customHeight="1" thickBot="1">
      <c r="A278" s="570"/>
      <c r="B278" s="548"/>
      <c r="C278" s="556"/>
      <c r="D278" s="556"/>
      <c r="E278" s="557"/>
      <c r="F278" s="548"/>
      <c r="G278" s="217" t="s">
        <v>33</v>
      </c>
      <c r="H278" s="218"/>
      <c r="I278" s="218"/>
      <c r="J278" s="219"/>
      <c r="K278" s="240">
        <f>SUM(K276:K277)</f>
        <v>1419</v>
      </c>
      <c r="L278" s="524"/>
      <c r="M278" s="560"/>
      <c r="N278" s="560"/>
      <c r="O278" s="565"/>
      <c r="P278" s="539"/>
      <c r="Q278" s="537"/>
    </row>
    <row r="279" spans="1:17" ht="11.25" customHeight="1">
      <c r="A279" s="527">
        <v>67</v>
      </c>
      <c r="B279" s="528" t="s">
        <v>300</v>
      </c>
      <c r="C279" s="522">
        <v>1992</v>
      </c>
      <c r="D279" s="522">
        <v>6199.6</v>
      </c>
      <c r="E279" s="553">
        <v>4825.6</v>
      </c>
      <c r="F279" s="522"/>
      <c r="G279" s="203" t="s">
        <v>48</v>
      </c>
      <c r="H279" s="243" t="s">
        <v>29</v>
      </c>
      <c r="I279" s="194">
        <v>1400</v>
      </c>
      <c r="J279" s="204">
        <v>1.65</v>
      </c>
      <c r="K279" s="236">
        <f>I279*J279</f>
        <v>2310</v>
      </c>
      <c r="L279" s="523">
        <f>K282</f>
        <v>6699</v>
      </c>
      <c r="M279" s="523">
        <f>ROUND(L279*0.75,3)</f>
        <v>5024.25</v>
      </c>
      <c r="N279" s="523">
        <f>L279-M279-O279</f>
        <v>1339.8</v>
      </c>
      <c r="O279" s="529">
        <f>ROUND(L279*0.05,3)</f>
        <v>334.95</v>
      </c>
      <c r="P279" s="572"/>
      <c r="Q279" s="571"/>
    </row>
    <row r="280" spans="1:17" ht="11.25" customHeight="1">
      <c r="A280" s="449"/>
      <c r="B280" s="516"/>
      <c r="C280" s="453"/>
      <c r="D280" s="453"/>
      <c r="E280" s="545"/>
      <c r="F280" s="453"/>
      <c r="G280" s="202" t="s">
        <v>254</v>
      </c>
      <c r="H280" s="214" t="s">
        <v>29</v>
      </c>
      <c r="I280" s="198">
        <v>2440</v>
      </c>
      <c r="J280" s="199">
        <v>1.65</v>
      </c>
      <c r="K280" s="238">
        <f>I280*J280</f>
        <v>4026</v>
      </c>
      <c r="L280" s="454"/>
      <c r="M280" s="454"/>
      <c r="N280" s="454"/>
      <c r="O280" s="517"/>
      <c r="P280" s="558"/>
      <c r="Q280" s="559"/>
    </row>
    <row r="281" spans="1:17" ht="10.5" customHeight="1">
      <c r="A281" s="449"/>
      <c r="B281" s="516"/>
      <c r="C281" s="453"/>
      <c r="D281" s="453"/>
      <c r="E281" s="545"/>
      <c r="F281" s="453"/>
      <c r="G281" s="202" t="s">
        <v>182</v>
      </c>
      <c r="H281" s="214" t="s">
        <v>29</v>
      </c>
      <c r="I281" s="198">
        <v>220</v>
      </c>
      <c r="J281" s="199">
        <v>1.65</v>
      </c>
      <c r="K281" s="238">
        <f>I281*J281</f>
        <v>363</v>
      </c>
      <c r="L281" s="454"/>
      <c r="M281" s="454"/>
      <c r="N281" s="454"/>
      <c r="O281" s="517"/>
      <c r="P281" s="558"/>
      <c r="Q281" s="559"/>
    </row>
    <row r="282" spans="1:17" ht="18" customHeight="1" thickBot="1">
      <c r="A282" s="570"/>
      <c r="B282" s="548"/>
      <c r="C282" s="556"/>
      <c r="D282" s="556"/>
      <c r="E282" s="557"/>
      <c r="F282" s="548"/>
      <c r="G282" s="217" t="s">
        <v>33</v>
      </c>
      <c r="H282" s="218"/>
      <c r="I282" s="218"/>
      <c r="J282" s="219"/>
      <c r="K282" s="240">
        <f>SUM(K279:K281)</f>
        <v>6699</v>
      </c>
      <c r="L282" s="524"/>
      <c r="M282" s="560"/>
      <c r="N282" s="560"/>
      <c r="O282" s="565"/>
      <c r="P282" s="539"/>
      <c r="Q282" s="537"/>
    </row>
    <row r="283" spans="1:17" ht="16.5" customHeight="1" thickBot="1">
      <c r="A283" s="527">
        <v>68</v>
      </c>
      <c r="B283" s="528" t="s">
        <v>72</v>
      </c>
      <c r="C283" s="522">
        <v>1983</v>
      </c>
      <c r="D283" s="522">
        <v>3827.8</v>
      </c>
      <c r="E283" s="553">
        <v>3321.2</v>
      </c>
      <c r="F283" s="551"/>
      <c r="G283" s="201" t="s">
        <v>293</v>
      </c>
      <c r="H283" s="235" t="s">
        <v>29</v>
      </c>
      <c r="I283" s="198">
        <v>650</v>
      </c>
      <c r="J283" s="226">
        <v>1.65</v>
      </c>
      <c r="K283" s="242">
        <f>I283*J283</f>
        <v>1072.5</v>
      </c>
      <c r="L283" s="523">
        <f>K287</f>
        <v>2253.2</v>
      </c>
      <c r="M283" s="523">
        <f>ROUND(L283*0.75,3)</f>
        <v>1689.9</v>
      </c>
      <c r="N283" s="523">
        <f>L283-M283-O283</f>
        <v>450.63999999999976</v>
      </c>
      <c r="O283" s="529">
        <f>ROUND(L283*0.05,3)</f>
        <v>112.66</v>
      </c>
      <c r="P283" s="540"/>
      <c r="Q283" s="538"/>
    </row>
    <row r="284" spans="1:17" ht="23.25" customHeight="1" thickBot="1">
      <c r="A284" s="449"/>
      <c r="B284" s="516"/>
      <c r="C284" s="453"/>
      <c r="D284" s="453"/>
      <c r="E284" s="545"/>
      <c r="F284" s="547"/>
      <c r="G284" s="202" t="s">
        <v>486</v>
      </c>
      <c r="H284" s="199"/>
      <c r="I284" s="198"/>
      <c r="J284" s="216"/>
      <c r="K284" s="245"/>
      <c r="L284" s="454"/>
      <c r="M284" s="454"/>
      <c r="N284" s="454"/>
      <c r="O284" s="517"/>
      <c r="P284" s="540"/>
      <c r="Q284" s="538"/>
    </row>
    <row r="285" spans="1:17" ht="11.25" customHeight="1" thickBot="1">
      <c r="A285" s="449"/>
      <c r="B285" s="516"/>
      <c r="C285" s="453"/>
      <c r="D285" s="453"/>
      <c r="E285" s="545"/>
      <c r="F285" s="547"/>
      <c r="G285" s="202" t="s">
        <v>289</v>
      </c>
      <c r="H285" s="199" t="s">
        <v>45</v>
      </c>
      <c r="I285" s="198">
        <v>446</v>
      </c>
      <c r="J285" s="216">
        <v>1.9</v>
      </c>
      <c r="K285" s="238">
        <f>I285*J285</f>
        <v>847.4</v>
      </c>
      <c r="L285" s="454"/>
      <c r="M285" s="454"/>
      <c r="N285" s="454"/>
      <c r="O285" s="517"/>
      <c r="P285" s="540"/>
      <c r="Q285" s="538"/>
    </row>
    <row r="286" spans="1:17" ht="9" customHeight="1" thickBot="1">
      <c r="A286" s="449"/>
      <c r="B286" s="516"/>
      <c r="C286" s="453"/>
      <c r="D286" s="453"/>
      <c r="E286" s="545"/>
      <c r="F286" s="547"/>
      <c r="G286" s="202" t="s">
        <v>257</v>
      </c>
      <c r="H286" s="199" t="s">
        <v>45</v>
      </c>
      <c r="I286" s="198">
        <v>202</v>
      </c>
      <c r="J286" s="199">
        <v>1.65</v>
      </c>
      <c r="K286" s="238">
        <f>I286*J286</f>
        <v>333.29999999999995</v>
      </c>
      <c r="L286" s="454"/>
      <c r="M286" s="454"/>
      <c r="N286" s="454"/>
      <c r="O286" s="517"/>
      <c r="P286" s="540"/>
      <c r="Q286" s="538"/>
    </row>
    <row r="287" spans="1:17" ht="18.75" customHeight="1" thickBot="1">
      <c r="A287" s="532"/>
      <c r="B287" s="533"/>
      <c r="C287" s="534"/>
      <c r="D287" s="534"/>
      <c r="E287" s="546"/>
      <c r="F287" s="548"/>
      <c r="G287" s="217" t="s">
        <v>33</v>
      </c>
      <c r="H287" s="218"/>
      <c r="I287" s="218"/>
      <c r="J287" s="219"/>
      <c r="K287" s="240">
        <f>SUM(K283:K286)</f>
        <v>2253.2</v>
      </c>
      <c r="L287" s="524"/>
      <c r="M287" s="524"/>
      <c r="N287" s="524"/>
      <c r="O287" s="530"/>
      <c r="P287" s="540"/>
      <c r="Q287" s="538"/>
    </row>
    <row r="288" spans="1:17" ht="13.5" thickBot="1">
      <c r="A288" s="644" t="s">
        <v>73</v>
      </c>
      <c r="B288" s="645"/>
      <c r="C288" s="645"/>
      <c r="D288" s="645"/>
      <c r="E288" s="646"/>
      <c r="F288" s="84"/>
      <c r="G288" s="85" t="s">
        <v>301</v>
      </c>
      <c r="H288" s="86"/>
      <c r="I288" s="86"/>
      <c r="J288" s="87"/>
      <c r="K288" s="126">
        <f>K240+K245+K249+K251+K253+K255+K257+K260+K262+K266+K271+K273+K275+K278+K282+K287</f>
        <v>38262.05</v>
      </c>
      <c r="L288" s="89">
        <f aca="true" t="shared" si="8" ref="L288:Q288">SUM(L236:L287)</f>
        <v>38262.05</v>
      </c>
      <c r="M288" s="89">
        <f t="shared" si="8"/>
        <v>28696.539</v>
      </c>
      <c r="N288" s="89">
        <f t="shared" si="8"/>
        <v>7652.406999999998</v>
      </c>
      <c r="O288" s="89">
        <f t="shared" si="8"/>
        <v>1913.104</v>
      </c>
      <c r="P288" s="89">
        <f t="shared" si="8"/>
        <v>0</v>
      </c>
      <c r="Q288" s="89">
        <f t="shared" si="8"/>
        <v>0</v>
      </c>
    </row>
    <row r="289" spans="1:17" ht="13.5" thickBot="1">
      <c r="A289" s="495" t="s">
        <v>473</v>
      </c>
      <c r="B289" s="496"/>
      <c r="C289" s="496"/>
      <c r="D289" s="496"/>
      <c r="E289" s="496"/>
      <c r="F289" s="496"/>
      <c r="G289" s="496"/>
      <c r="H289" s="496"/>
      <c r="I289" s="496"/>
      <c r="J289" s="496"/>
      <c r="K289" s="496"/>
      <c r="L289" s="496"/>
      <c r="M289" s="496"/>
      <c r="N289" s="496"/>
      <c r="O289" s="496"/>
      <c r="P289" s="496"/>
      <c r="Q289" s="497"/>
    </row>
    <row r="290" spans="1:17" ht="27.75" customHeight="1" thickBot="1">
      <c r="A290" s="562">
        <v>76</v>
      </c>
      <c r="B290" s="563" t="s">
        <v>475</v>
      </c>
      <c r="C290" s="522">
        <v>1988</v>
      </c>
      <c r="D290" s="522">
        <v>2150.9</v>
      </c>
      <c r="E290" s="553">
        <v>875</v>
      </c>
      <c r="F290" s="551"/>
      <c r="G290" s="201" t="s">
        <v>48</v>
      </c>
      <c r="H290" s="235" t="s">
        <v>29</v>
      </c>
      <c r="I290" s="194">
        <v>875</v>
      </c>
      <c r="J290" s="305"/>
      <c r="K290" s="236">
        <f>I290*J290</f>
        <v>0</v>
      </c>
      <c r="L290" s="552">
        <f>K291</f>
        <v>0</v>
      </c>
      <c r="M290" s="523">
        <f>ROUND(L290*0.75,3)</f>
        <v>0</v>
      </c>
      <c r="N290" s="523">
        <f>L290-M290-O290</f>
        <v>0</v>
      </c>
      <c r="O290" s="529">
        <f>ROUND(L290*0.05,3)</f>
        <v>0</v>
      </c>
      <c r="P290" s="540"/>
      <c r="Q290" s="538"/>
    </row>
    <row r="291" spans="1:17" ht="18.75" customHeight="1" thickBot="1">
      <c r="A291" s="542"/>
      <c r="B291" s="544"/>
      <c r="C291" s="534"/>
      <c r="D291" s="534"/>
      <c r="E291" s="546"/>
      <c r="F291" s="548"/>
      <c r="G291" s="217" t="s">
        <v>33</v>
      </c>
      <c r="H291" s="218"/>
      <c r="I291" s="218"/>
      <c r="J291" s="219"/>
      <c r="K291" s="240">
        <f>SUM(K290:K290)</f>
        <v>0</v>
      </c>
      <c r="L291" s="550"/>
      <c r="M291" s="524"/>
      <c r="N291" s="524"/>
      <c r="O291" s="530"/>
      <c r="P291" s="540"/>
      <c r="Q291" s="538"/>
    </row>
    <row r="292" spans="1:17" ht="13.5" thickBot="1">
      <c r="A292" s="644" t="s">
        <v>474</v>
      </c>
      <c r="B292" s="645"/>
      <c r="C292" s="645"/>
      <c r="D292" s="645"/>
      <c r="E292" s="646"/>
      <c r="F292" s="84"/>
      <c r="G292" s="85" t="s">
        <v>301</v>
      </c>
      <c r="H292" s="86"/>
      <c r="I292" s="86"/>
      <c r="J292" s="87"/>
      <c r="K292" s="126">
        <f>K291</f>
        <v>0</v>
      </c>
      <c r="L292" s="89">
        <f aca="true" t="shared" si="9" ref="L292:Q292">SUM(L252:L291)</f>
        <v>62321.850000000006</v>
      </c>
      <c r="M292" s="89">
        <f t="shared" si="9"/>
        <v>46741.39</v>
      </c>
      <c r="N292" s="89">
        <f t="shared" si="9"/>
        <v>12464.364999999998</v>
      </c>
      <c r="O292" s="89">
        <f t="shared" si="9"/>
        <v>3116.0950000000003</v>
      </c>
      <c r="P292" s="89">
        <f t="shared" si="9"/>
        <v>0</v>
      </c>
      <c r="Q292" s="89">
        <f t="shared" si="9"/>
        <v>0</v>
      </c>
    </row>
    <row r="293" spans="1:17" ht="13.5" thickBot="1">
      <c r="A293" s="566" t="s">
        <v>359</v>
      </c>
      <c r="B293" s="567"/>
      <c r="C293" s="567"/>
      <c r="D293" s="567"/>
      <c r="E293" s="567"/>
      <c r="F293" s="567"/>
      <c r="G293" s="567"/>
      <c r="H293" s="567"/>
      <c r="I293" s="567"/>
      <c r="J293" s="567"/>
      <c r="K293" s="567"/>
      <c r="L293" s="567"/>
      <c r="M293" s="567"/>
      <c r="N293" s="567"/>
      <c r="O293" s="567"/>
      <c r="P293" s="567"/>
      <c r="Q293" s="561"/>
    </row>
    <row r="294" spans="1:17" ht="12.75" customHeight="1">
      <c r="A294" s="527">
        <v>69</v>
      </c>
      <c r="B294" s="528" t="s">
        <v>360</v>
      </c>
      <c r="C294" s="522" t="s">
        <v>361</v>
      </c>
      <c r="D294" s="522">
        <v>4344.2</v>
      </c>
      <c r="E294" s="553">
        <v>3595.3</v>
      </c>
      <c r="F294" s="522"/>
      <c r="G294" s="201" t="s">
        <v>293</v>
      </c>
      <c r="H294" s="235" t="s">
        <v>29</v>
      </c>
      <c r="I294" s="194">
        <v>800</v>
      </c>
      <c r="J294" s="204">
        <v>1.65</v>
      </c>
      <c r="K294" s="236">
        <f>I294*J294</f>
        <v>1320</v>
      </c>
      <c r="L294" s="535">
        <f>K298</f>
        <v>2861.3</v>
      </c>
      <c r="M294" s="523">
        <f>ROUND(L294*0.75,3)</f>
        <v>2145.975</v>
      </c>
      <c r="N294" s="523">
        <f>L294-M294-O294</f>
        <v>572.2600000000002</v>
      </c>
      <c r="O294" s="529">
        <f>ROUND(L294*0.05,3)</f>
        <v>143.065</v>
      </c>
      <c r="P294" s="572"/>
      <c r="Q294" s="571"/>
    </row>
    <row r="295" spans="1:17" ht="21" customHeight="1">
      <c r="A295" s="449"/>
      <c r="B295" s="516"/>
      <c r="C295" s="453"/>
      <c r="D295" s="453"/>
      <c r="E295" s="545"/>
      <c r="F295" s="453"/>
      <c r="G295" s="202" t="s">
        <v>486</v>
      </c>
      <c r="H295" s="199"/>
      <c r="I295" s="198"/>
      <c r="J295" s="199"/>
      <c r="K295" s="237"/>
      <c r="L295" s="709"/>
      <c r="M295" s="454"/>
      <c r="N295" s="454"/>
      <c r="O295" s="517"/>
      <c r="P295" s="558"/>
      <c r="Q295" s="559"/>
    </row>
    <row r="296" spans="1:17" ht="21" customHeight="1">
      <c r="A296" s="449"/>
      <c r="B296" s="516"/>
      <c r="C296" s="453"/>
      <c r="D296" s="453"/>
      <c r="E296" s="545"/>
      <c r="F296" s="453"/>
      <c r="G296" s="202" t="s">
        <v>289</v>
      </c>
      <c r="H296" s="199" t="s">
        <v>45</v>
      </c>
      <c r="I296" s="198">
        <v>542</v>
      </c>
      <c r="J296" s="199">
        <v>1.9</v>
      </c>
      <c r="K296" s="238">
        <f>I296*J296</f>
        <v>1029.8</v>
      </c>
      <c r="L296" s="709"/>
      <c r="M296" s="454"/>
      <c r="N296" s="454"/>
      <c r="O296" s="517"/>
      <c r="P296" s="558"/>
      <c r="Q296" s="559"/>
    </row>
    <row r="297" spans="1:17" ht="12.75" customHeight="1">
      <c r="A297" s="449"/>
      <c r="B297" s="516"/>
      <c r="C297" s="453"/>
      <c r="D297" s="453"/>
      <c r="E297" s="545"/>
      <c r="F297" s="453"/>
      <c r="G297" s="202" t="s">
        <v>257</v>
      </c>
      <c r="H297" s="199" t="s">
        <v>45</v>
      </c>
      <c r="I297" s="198">
        <v>310</v>
      </c>
      <c r="J297" s="199">
        <v>1.65</v>
      </c>
      <c r="K297" s="239">
        <f>I297*J297</f>
        <v>511.5</v>
      </c>
      <c r="L297" s="709"/>
      <c r="M297" s="454"/>
      <c r="N297" s="454"/>
      <c r="O297" s="517"/>
      <c r="P297" s="558"/>
      <c r="Q297" s="559"/>
    </row>
    <row r="298" spans="1:17" ht="18" customHeight="1" thickBot="1">
      <c r="A298" s="570"/>
      <c r="B298" s="533"/>
      <c r="C298" s="556"/>
      <c r="D298" s="556"/>
      <c r="E298" s="557"/>
      <c r="F298" s="548"/>
      <c r="G298" s="217" t="s">
        <v>33</v>
      </c>
      <c r="H298" s="218"/>
      <c r="I298" s="218"/>
      <c r="J298" s="219"/>
      <c r="K298" s="240">
        <f>SUM(K294:K297)</f>
        <v>2861.3</v>
      </c>
      <c r="L298" s="701"/>
      <c r="M298" s="701"/>
      <c r="N298" s="701"/>
      <c r="O298" s="736"/>
      <c r="P298" s="558"/>
      <c r="Q298" s="559"/>
    </row>
    <row r="299" spans="1:17" ht="16.5" customHeight="1" thickBot="1">
      <c r="A299" s="527">
        <v>70</v>
      </c>
      <c r="B299" s="528" t="s">
        <v>362</v>
      </c>
      <c r="C299" s="522" t="s">
        <v>423</v>
      </c>
      <c r="D299" s="522">
        <v>7231.2</v>
      </c>
      <c r="E299" s="553">
        <v>6089</v>
      </c>
      <c r="F299" s="522"/>
      <c r="G299" s="201" t="s">
        <v>293</v>
      </c>
      <c r="H299" s="235" t="s">
        <v>29</v>
      </c>
      <c r="I299" s="194">
        <v>2530</v>
      </c>
      <c r="J299" s="204">
        <v>1.65</v>
      </c>
      <c r="K299" s="236">
        <f>I299*J299</f>
        <v>4174.5</v>
      </c>
      <c r="L299" s="535">
        <f>K304</f>
        <v>7639.5</v>
      </c>
      <c r="M299" s="523">
        <f>ROUND(L299*0.75,3)</f>
        <v>5729.625</v>
      </c>
      <c r="N299" s="523">
        <f>L299-M299-O299</f>
        <v>1527.9</v>
      </c>
      <c r="O299" s="529">
        <f>ROUND(L299*0.05,3)</f>
        <v>381.975</v>
      </c>
      <c r="P299" s="540"/>
      <c r="Q299" s="538"/>
    </row>
    <row r="300" spans="1:17" ht="16.5" customHeight="1" thickBot="1">
      <c r="A300" s="449"/>
      <c r="B300" s="516"/>
      <c r="C300" s="453"/>
      <c r="D300" s="453"/>
      <c r="E300" s="545"/>
      <c r="F300" s="453"/>
      <c r="G300" s="202" t="s">
        <v>363</v>
      </c>
      <c r="H300" s="214" t="s">
        <v>29</v>
      </c>
      <c r="I300" s="198">
        <v>620</v>
      </c>
      <c r="J300" s="199">
        <v>1.65</v>
      </c>
      <c r="K300" s="238">
        <f>I300*J300</f>
        <v>1023</v>
      </c>
      <c r="L300" s="709"/>
      <c r="M300" s="454"/>
      <c r="N300" s="454"/>
      <c r="O300" s="517"/>
      <c r="P300" s="540"/>
      <c r="Q300" s="538"/>
    </row>
    <row r="301" spans="1:17" ht="17.25" customHeight="1" thickBot="1">
      <c r="A301" s="449"/>
      <c r="B301" s="516"/>
      <c r="C301" s="453"/>
      <c r="D301" s="453"/>
      <c r="E301" s="545"/>
      <c r="F301" s="453"/>
      <c r="G301" s="202" t="s">
        <v>486</v>
      </c>
      <c r="H301" s="199"/>
      <c r="I301" s="198"/>
      <c r="J301" s="199"/>
      <c r="K301" s="237"/>
      <c r="L301" s="709"/>
      <c r="M301" s="454"/>
      <c r="N301" s="454"/>
      <c r="O301" s="517"/>
      <c r="P301" s="540"/>
      <c r="Q301" s="538"/>
    </row>
    <row r="302" spans="1:17" ht="12.75" customHeight="1" thickBot="1">
      <c r="A302" s="449"/>
      <c r="B302" s="516"/>
      <c r="C302" s="453"/>
      <c r="D302" s="453"/>
      <c r="E302" s="545"/>
      <c r="F302" s="453"/>
      <c r="G302" s="202" t="s">
        <v>289</v>
      </c>
      <c r="H302" s="199" t="s">
        <v>45</v>
      </c>
      <c r="I302" s="198">
        <v>990</v>
      </c>
      <c r="J302" s="199">
        <v>1.9</v>
      </c>
      <c r="K302" s="238">
        <f>I302*J302</f>
        <v>1881</v>
      </c>
      <c r="L302" s="709"/>
      <c r="M302" s="454"/>
      <c r="N302" s="454"/>
      <c r="O302" s="517"/>
      <c r="P302" s="540"/>
      <c r="Q302" s="538"/>
    </row>
    <row r="303" spans="1:17" ht="12.75" customHeight="1" thickBot="1">
      <c r="A303" s="449"/>
      <c r="B303" s="516"/>
      <c r="C303" s="453"/>
      <c r="D303" s="453"/>
      <c r="E303" s="545"/>
      <c r="F303" s="453"/>
      <c r="G303" s="202" t="s">
        <v>257</v>
      </c>
      <c r="H303" s="199" t="s">
        <v>45</v>
      </c>
      <c r="I303" s="198">
        <v>340</v>
      </c>
      <c r="J303" s="199">
        <v>1.65</v>
      </c>
      <c r="K303" s="239">
        <f>I303*J303</f>
        <v>561</v>
      </c>
      <c r="L303" s="709"/>
      <c r="M303" s="454"/>
      <c r="N303" s="454"/>
      <c r="O303" s="517"/>
      <c r="P303" s="540"/>
      <c r="Q303" s="538"/>
    </row>
    <row r="304" spans="1:17" ht="18.75" customHeight="1" thickBot="1">
      <c r="A304" s="739"/>
      <c r="B304" s="533"/>
      <c r="C304" s="700"/>
      <c r="D304" s="700"/>
      <c r="E304" s="717"/>
      <c r="F304" s="547"/>
      <c r="G304" s="217" t="s">
        <v>33</v>
      </c>
      <c r="H304" s="218"/>
      <c r="I304" s="218"/>
      <c r="J304" s="219"/>
      <c r="K304" s="240">
        <f>SUM(K299:K303)</f>
        <v>7639.5</v>
      </c>
      <c r="L304" s="701"/>
      <c r="M304" s="701"/>
      <c r="N304" s="701"/>
      <c r="O304" s="736"/>
      <c r="P304" s="540"/>
      <c r="Q304" s="538"/>
    </row>
    <row r="305" spans="1:17" ht="23.25" customHeight="1" thickBot="1">
      <c r="A305" s="527">
        <v>71</v>
      </c>
      <c r="B305" s="528" t="s">
        <v>364</v>
      </c>
      <c r="C305" s="522">
        <v>1976</v>
      </c>
      <c r="D305" s="522">
        <v>3575.3</v>
      </c>
      <c r="E305" s="553">
        <v>3168.9</v>
      </c>
      <c r="F305" s="551"/>
      <c r="G305" s="201" t="s">
        <v>293</v>
      </c>
      <c r="H305" s="235" t="s">
        <v>29</v>
      </c>
      <c r="I305" s="194">
        <v>1300</v>
      </c>
      <c r="J305" s="204">
        <v>1.65</v>
      </c>
      <c r="K305" s="236">
        <f>I305*J305</f>
        <v>2145</v>
      </c>
      <c r="L305" s="552">
        <f>K307</f>
        <v>2418.9</v>
      </c>
      <c r="M305" s="523">
        <f>ROUND(L305*0.75,3)</f>
        <v>1814.175</v>
      </c>
      <c r="N305" s="523">
        <f>L305-M305-O305</f>
        <v>483.78000000000014</v>
      </c>
      <c r="O305" s="529">
        <f>ROUND(L305*0.05,3)</f>
        <v>120.945</v>
      </c>
      <c r="P305" s="540"/>
      <c r="Q305" s="538"/>
    </row>
    <row r="306" spans="1:17" ht="15" customHeight="1" thickBot="1">
      <c r="A306" s="449"/>
      <c r="B306" s="516"/>
      <c r="C306" s="453"/>
      <c r="D306" s="453"/>
      <c r="E306" s="545"/>
      <c r="F306" s="547"/>
      <c r="G306" s="202" t="s">
        <v>363</v>
      </c>
      <c r="H306" s="214" t="s">
        <v>29</v>
      </c>
      <c r="I306" s="198">
        <v>166</v>
      </c>
      <c r="J306" s="199">
        <v>1.65</v>
      </c>
      <c r="K306" s="238">
        <f>I306*J306</f>
        <v>273.9</v>
      </c>
      <c r="L306" s="549"/>
      <c r="M306" s="454"/>
      <c r="N306" s="454"/>
      <c r="O306" s="517"/>
      <c r="P306" s="540"/>
      <c r="Q306" s="538"/>
    </row>
    <row r="307" spans="1:17" ht="18.75" customHeight="1" thickBot="1">
      <c r="A307" s="532"/>
      <c r="B307" s="533"/>
      <c r="C307" s="534"/>
      <c r="D307" s="534"/>
      <c r="E307" s="546"/>
      <c r="F307" s="548"/>
      <c r="G307" s="217" t="s">
        <v>33</v>
      </c>
      <c r="H307" s="218"/>
      <c r="I307" s="218"/>
      <c r="J307" s="219"/>
      <c r="K307" s="240">
        <f>SUM(K305:K306)</f>
        <v>2418.9</v>
      </c>
      <c r="L307" s="550"/>
      <c r="M307" s="524"/>
      <c r="N307" s="524"/>
      <c r="O307" s="530"/>
      <c r="P307" s="540"/>
      <c r="Q307" s="538"/>
    </row>
    <row r="308" spans="1:17" ht="13.5" thickBot="1">
      <c r="A308" s="644"/>
      <c r="B308" s="645"/>
      <c r="C308" s="645"/>
      <c r="D308" s="645"/>
      <c r="E308" s="646"/>
      <c r="F308" s="84"/>
      <c r="G308" s="85" t="s">
        <v>110</v>
      </c>
      <c r="H308" s="86"/>
      <c r="I308" s="86"/>
      <c r="J308" s="87"/>
      <c r="K308" s="270">
        <f>K298+K304+K307</f>
        <v>12919.699999999999</v>
      </c>
      <c r="L308" s="89">
        <f aca="true" t="shared" si="10" ref="L308:Q308">SUM(L294:L307)</f>
        <v>12919.699999999999</v>
      </c>
      <c r="M308" s="89">
        <f t="shared" si="10"/>
        <v>9689.775</v>
      </c>
      <c r="N308" s="89">
        <f t="shared" si="10"/>
        <v>2583.9400000000005</v>
      </c>
      <c r="O308" s="89">
        <f t="shared" si="10"/>
        <v>645.9849999999999</v>
      </c>
      <c r="P308" s="89">
        <f t="shared" si="10"/>
        <v>0</v>
      </c>
      <c r="Q308" s="89">
        <f t="shared" si="10"/>
        <v>0</v>
      </c>
    </row>
    <row r="309" spans="1:17" ht="13.5" thickBot="1">
      <c r="A309" s="566" t="s">
        <v>365</v>
      </c>
      <c r="B309" s="567"/>
      <c r="C309" s="567"/>
      <c r="D309" s="567"/>
      <c r="E309" s="567"/>
      <c r="F309" s="567"/>
      <c r="G309" s="567"/>
      <c r="H309" s="567"/>
      <c r="I309" s="567"/>
      <c r="J309" s="567"/>
      <c r="K309" s="567"/>
      <c r="L309" s="567"/>
      <c r="M309" s="567"/>
      <c r="N309" s="567"/>
      <c r="O309" s="567"/>
      <c r="P309" s="567"/>
      <c r="Q309" s="561"/>
    </row>
    <row r="310" spans="1:17" ht="17.25" customHeight="1">
      <c r="A310" s="562">
        <v>72</v>
      </c>
      <c r="B310" s="563" t="s">
        <v>369</v>
      </c>
      <c r="C310" s="522">
        <v>1989</v>
      </c>
      <c r="D310" s="522">
        <v>580.1</v>
      </c>
      <c r="E310" s="553">
        <v>350</v>
      </c>
      <c r="F310" s="522"/>
      <c r="G310" s="203" t="s">
        <v>367</v>
      </c>
      <c r="H310" s="243" t="s">
        <v>29</v>
      </c>
      <c r="I310" s="194">
        <v>400</v>
      </c>
      <c r="J310" s="204">
        <v>1.35</v>
      </c>
      <c r="K310" s="236">
        <f>I310*J310</f>
        <v>540</v>
      </c>
      <c r="L310" s="535">
        <f>K311</f>
        <v>540</v>
      </c>
      <c r="M310" s="523">
        <f>ROUND(L310*0.75,3)</f>
        <v>405</v>
      </c>
      <c r="N310" s="523">
        <f>L310-M310-O310</f>
        <v>108</v>
      </c>
      <c r="O310" s="529">
        <f>ROUND(L310*0.05,3)</f>
        <v>27</v>
      </c>
      <c r="P310" s="572"/>
      <c r="Q310" s="571"/>
    </row>
    <row r="311" spans="1:17" ht="18" customHeight="1" thickBot="1">
      <c r="A311" s="810"/>
      <c r="B311" s="544"/>
      <c r="C311" s="556"/>
      <c r="D311" s="556"/>
      <c r="E311" s="557"/>
      <c r="F311" s="548"/>
      <c r="G311" s="217" t="s">
        <v>33</v>
      </c>
      <c r="H311" s="218"/>
      <c r="I311" s="218"/>
      <c r="J311" s="219"/>
      <c r="K311" s="240">
        <f>SUM(K310:K310)</f>
        <v>540</v>
      </c>
      <c r="L311" s="701"/>
      <c r="M311" s="701"/>
      <c r="N311" s="701"/>
      <c r="O311" s="736"/>
      <c r="P311" s="558"/>
      <c r="Q311" s="559"/>
    </row>
    <row r="312" spans="1:17" ht="18" customHeight="1" thickBot="1">
      <c r="A312" s="562">
        <v>73</v>
      </c>
      <c r="B312" s="563" t="s">
        <v>368</v>
      </c>
      <c r="C312" s="522">
        <v>1986</v>
      </c>
      <c r="D312" s="522">
        <v>569.9</v>
      </c>
      <c r="E312" s="553">
        <v>343.1</v>
      </c>
      <c r="F312" s="522"/>
      <c r="G312" s="201" t="s">
        <v>367</v>
      </c>
      <c r="H312" s="235" t="s">
        <v>29</v>
      </c>
      <c r="I312" s="194">
        <v>410</v>
      </c>
      <c r="J312" s="204">
        <v>1.35</v>
      </c>
      <c r="K312" s="236">
        <f>I312*J312</f>
        <v>553.5</v>
      </c>
      <c r="L312" s="535">
        <f>K313</f>
        <v>553.5</v>
      </c>
      <c r="M312" s="523">
        <f>ROUND(L312*0.75,3)</f>
        <v>415.125</v>
      </c>
      <c r="N312" s="523">
        <f>L312-M312-O312</f>
        <v>110.7</v>
      </c>
      <c r="O312" s="529">
        <f>ROUND(L312*0.05,3)</f>
        <v>27.675</v>
      </c>
      <c r="P312" s="540"/>
      <c r="Q312" s="538"/>
    </row>
    <row r="313" spans="1:17" ht="18.75" customHeight="1" thickBot="1">
      <c r="A313" s="719"/>
      <c r="B313" s="544"/>
      <c r="C313" s="700"/>
      <c r="D313" s="700"/>
      <c r="E313" s="717"/>
      <c r="F313" s="547"/>
      <c r="G313" s="217" t="s">
        <v>33</v>
      </c>
      <c r="H313" s="218"/>
      <c r="I313" s="218"/>
      <c r="J313" s="219"/>
      <c r="K313" s="240">
        <f>SUM(K312:K312)</f>
        <v>553.5</v>
      </c>
      <c r="L313" s="701"/>
      <c r="M313" s="701"/>
      <c r="N313" s="701"/>
      <c r="O313" s="736"/>
      <c r="P313" s="540"/>
      <c r="Q313" s="538"/>
    </row>
    <row r="314" spans="1:17" ht="18.75" customHeight="1" thickBot="1">
      <c r="A314" s="562">
        <v>74</v>
      </c>
      <c r="B314" s="563" t="s">
        <v>370</v>
      </c>
      <c r="C314" s="522">
        <v>1990</v>
      </c>
      <c r="D314" s="522">
        <v>577.9</v>
      </c>
      <c r="E314" s="553">
        <v>350</v>
      </c>
      <c r="F314" s="551"/>
      <c r="G314" s="201" t="s">
        <v>367</v>
      </c>
      <c r="H314" s="235" t="s">
        <v>29</v>
      </c>
      <c r="I314" s="194">
        <v>420</v>
      </c>
      <c r="J314" s="204">
        <v>1.35</v>
      </c>
      <c r="K314" s="236">
        <f>I314*J314</f>
        <v>567</v>
      </c>
      <c r="L314" s="552">
        <f>K315</f>
        <v>567</v>
      </c>
      <c r="M314" s="523">
        <f>ROUND(L314*0.75,3)</f>
        <v>425.25</v>
      </c>
      <c r="N314" s="523">
        <f>L314-M314-O314</f>
        <v>113.4</v>
      </c>
      <c r="O314" s="529">
        <f>ROUND(L314*0.05,3)</f>
        <v>28.35</v>
      </c>
      <c r="P314" s="540"/>
      <c r="Q314" s="538"/>
    </row>
    <row r="315" spans="1:17" ht="18.75" customHeight="1" thickBot="1">
      <c r="A315" s="542"/>
      <c r="B315" s="544"/>
      <c r="C315" s="534"/>
      <c r="D315" s="534"/>
      <c r="E315" s="546"/>
      <c r="F315" s="548"/>
      <c r="G315" s="217" t="s">
        <v>33</v>
      </c>
      <c r="H315" s="218"/>
      <c r="I315" s="218"/>
      <c r="J315" s="219"/>
      <c r="K315" s="240">
        <f>SUM(K314:K314)</f>
        <v>567</v>
      </c>
      <c r="L315" s="550"/>
      <c r="M315" s="524"/>
      <c r="N315" s="524"/>
      <c r="O315" s="530"/>
      <c r="P315" s="540"/>
      <c r="Q315" s="538"/>
    </row>
    <row r="316" spans="1:17" ht="18.75" customHeight="1" thickBot="1">
      <c r="A316" s="562">
        <v>75</v>
      </c>
      <c r="B316" s="563" t="s">
        <v>371</v>
      </c>
      <c r="C316" s="522">
        <v>1957</v>
      </c>
      <c r="D316" s="522">
        <v>1047.2</v>
      </c>
      <c r="E316" s="553">
        <v>910.2</v>
      </c>
      <c r="F316" s="551"/>
      <c r="G316" s="201" t="s">
        <v>367</v>
      </c>
      <c r="H316" s="235" t="s">
        <v>29</v>
      </c>
      <c r="I316" s="194">
        <v>706</v>
      </c>
      <c r="J316" s="204">
        <v>1.35</v>
      </c>
      <c r="K316" s="236">
        <f>I316*J316</f>
        <v>953.1</v>
      </c>
      <c r="L316" s="552">
        <f>K318</f>
        <v>2108.1</v>
      </c>
      <c r="M316" s="523">
        <f>ROUND(L316*0.75,3)</f>
        <v>1581.075</v>
      </c>
      <c r="N316" s="523">
        <f>L316-M316-O316</f>
        <v>421.6199999999999</v>
      </c>
      <c r="O316" s="529">
        <f>ROUND(L316*0.05,3)</f>
        <v>105.405</v>
      </c>
      <c r="P316" s="540"/>
      <c r="Q316" s="538"/>
    </row>
    <row r="317" spans="1:17" ht="18.75" customHeight="1" thickBot="1">
      <c r="A317" s="541"/>
      <c r="B317" s="543"/>
      <c r="C317" s="453"/>
      <c r="D317" s="453"/>
      <c r="E317" s="545"/>
      <c r="F317" s="547"/>
      <c r="G317" s="201" t="s">
        <v>372</v>
      </c>
      <c r="H317" s="214" t="s">
        <v>29</v>
      </c>
      <c r="I317" s="198">
        <v>700</v>
      </c>
      <c r="J317" s="199">
        <v>1.65</v>
      </c>
      <c r="K317" s="238">
        <f>I317*J317</f>
        <v>1155</v>
      </c>
      <c r="L317" s="549"/>
      <c r="M317" s="454"/>
      <c r="N317" s="454"/>
      <c r="O317" s="517"/>
      <c r="P317" s="540"/>
      <c r="Q317" s="538"/>
    </row>
    <row r="318" spans="1:17" ht="18.75" customHeight="1" thickBot="1">
      <c r="A318" s="542"/>
      <c r="B318" s="544"/>
      <c r="C318" s="534"/>
      <c r="D318" s="534"/>
      <c r="E318" s="546"/>
      <c r="F318" s="548"/>
      <c r="G318" s="217" t="s">
        <v>33</v>
      </c>
      <c r="H318" s="218"/>
      <c r="I318" s="218"/>
      <c r="J318" s="219"/>
      <c r="K318" s="240">
        <f>SUM(K316:K317)</f>
        <v>2108.1</v>
      </c>
      <c r="L318" s="550"/>
      <c r="M318" s="524"/>
      <c r="N318" s="524"/>
      <c r="O318" s="530"/>
      <c r="P318" s="540"/>
      <c r="Q318" s="538"/>
    </row>
    <row r="319" spans="1:17" ht="27.75" customHeight="1" thickBot="1">
      <c r="A319" s="562">
        <v>76</v>
      </c>
      <c r="B319" s="563" t="s">
        <v>373</v>
      </c>
      <c r="C319" s="522">
        <v>1959</v>
      </c>
      <c r="D319" s="522">
        <v>1847.5</v>
      </c>
      <c r="E319" s="553">
        <v>1573.2</v>
      </c>
      <c r="F319" s="551"/>
      <c r="G319" s="201" t="s">
        <v>374</v>
      </c>
      <c r="H319" s="235" t="s">
        <v>29</v>
      </c>
      <c r="I319" s="194">
        <v>768</v>
      </c>
      <c r="J319" s="204">
        <v>1.35</v>
      </c>
      <c r="K319" s="236">
        <f>I319*J319</f>
        <v>1036.8000000000002</v>
      </c>
      <c r="L319" s="552">
        <f>K320</f>
        <v>1036.8000000000002</v>
      </c>
      <c r="M319" s="523">
        <f>ROUND(L319*0.75,3)</f>
        <v>777.6</v>
      </c>
      <c r="N319" s="523">
        <f>L319-M319-O319</f>
        <v>207.36000000000016</v>
      </c>
      <c r="O319" s="529">
        <f>ROUND(L319*0.05,3)</f>
        <v>51.84</v>
      </c>
      <c r="P319" s="540"/>
      <c r="Q319" s="538"/>
    </row>
    <row r="320" spans="1:17" ht="18.75" customHeight="1" thickBot="1">
      <c r="A320" s="542"/>
      <c r="B320" s="544"/>
      <c r="C320" s="534"/>
      <c r="D320" s="534"/>
      <c r="E320" s="546"/>
      <c r="F320" s="548"/>
      <c r="G320" s="217" t="s">
        <v>33</v>
      </c>
      <c r="H320" s="218"/>
      <c r="I320" s="218"/>
      <c r="J320" s="219"/>
      <c r="K320" s="240">
        <f>SUM(K319:K319)</f>
        <v>1036.8000000000002</v>
      </c>
      <c r="L320" s="550"/>
      <c r="M320" s="524"/>
      <c r="N320" s="524"/>
      <c r="O320" s="530"/>
      <c r="P320" s="540"/>
      <c r="Q320" s="538"/>
    </row>
    <row r="321" spans="1:17" ht="17.25" customHeight="1" thickBot="1">
      <c r="A321" s="562">
        <v>77</v>
      </c>
      <c r="B321" s="563" t="s">
        <v>375</v>
      </c>
      <c r="C321" s="522">
        <v>1971</v>
      </c>
      <c r="D321" s="522">
        <v>2770.2</v>
      </c>
      <c r="E321" s="553">
        <v>2528.1</v>
      </c>
      <c r="F321" s="551"/>
      <c r="G321" s="201" t="s">
        <v>255</v>
      </c>
      <c r="H321" s="235" t="s">
        <v>45</v>
      </c>
      <c r="I321" s="194">
        <v>570</v>
      </c>
      <c r="J321" s="204">
        <v>0.65</v>
      </c>
      <c r="K321" s="236">
        <f>I321*J321</f>
        <v>370.5</v>
      </c>
      <c r="L321" s="552">
        <f>K322</f>
        <v>370.5</v>
      </c>
      <c r="M321" s="523">
        <f>ROUND(L321*0.75,3)</f>
        <v>277.875</v>
      </c>
      <c r="N321" s="523">
        <f>L321-M321-O321</f>
        <v>74.1</v>
      </c>
      <c r="O321" s="529">
        <f>ROUND(L321*0.05,3)</f>
        <v>18.525</v>
      </c>
      <c r="P321" s="540"/>
      <c r="Q321" s="538"/>
    </row>
    <row r="322" spans="1:17" ht="18.75" customHeight="1" thickBot="1">
      <c r="A322" s="542"/>
      <c r="B322" s="544"/>
      <c r="C322" s="534"/>
      <c r="D322" s="534"/>
      <c r="E322" s="546"/>
      <c r="F322" s="548"/>
      <c r="G322" s="217" t="s">
        <v>33</v>
      </c>
      <c r="H322" s="218"/>
      <c r="I322" s="218"/>
      <c r="J322" s="219"/>
      <c r="K322" s="240">
        <f>SUM(K321:K321)</f>
        <v>370.5</v>
      </c>
      <c r="L322" s="550"/>
      <c r="M322" s="524"/>
      <c r="N322" s="524"/>
      <c r="O322" s="530"/>
      <c r="P322" s="540"/>
      <c r="Q322" s="538"/>
    </row>
    <row r="323" spans="1:17" ht="18" customHeight="1" thickBot="1">
      <c r="A323" s="562">
        <v>78</v>
      </c>
      <c r="B323" s="563" t="s">
        <v>376</v>
      </c>
      <c r="C323" s="522">
        <v>1977</v>
      </c>
      <c r="D323" s="522">
        <v>3458.6</v>
      </c>
      <c r="E323" s="553">
        <v>3138.7</v>
      </c>
      <c r="F323" s="551"/>
      <c r="G323" s="201" t="s">
        <v>293</v>
      </c>
      <c r="H323" s="235" t="s">
        <v>29</v>
      </c>
      <c r="I323" s="194">
        <v>719</v>
      </c>
      <c r="J323" s="204">
        <v>1.65</v>
      </c>
      <c r="K323" s="236">
        <f>I323*J323</f>
        <v>1186.35</v>
      </c>
      <c r="L323" s="552">
        <f>K325</f>
        <v>1524.35</v>
      </c>
      <c r="M323" s="523">
        <f>ROUND(L323*0.75,3)</f>
        <v>1143.263</v>
      </c>
      <c r="N323" s="523">
        <f>L323-M323-O323</f>
        <v>304.86899999999997</v>
      </c>
      <c r="O323" s="529">
        <f>ROUND(L323*0.05,3)</f>
        <v>76.218</v>
      </c>
      <c r="P323" s="540"/>
      <c r="Q323" s="538"/>
    </row>
    <row r="324" spans="1:17" ht="17.25" customHeight="1" thickBot="1">
      <c r="A324" s="541"/>
      <c r="B324" s="543"/>
      <c r="C324" s="453"/>
      <c r="D324" s="453"/>
      <c r="E324" s="545"/>
      <c r="F324" s="547"/>
      <c r="G324" s="201" t="s">
        <v>255</v>
      </c>
      <c r="H324" s="235" t="s">
        <v>45</v>
      </c>
      <c r="I324" s="198">
        <v>520</v>
      </c>
      <c r="J324" s="199">
        <v>0.65</v>
      </c>
      <c r="K324" s="238">
        <f>I324*J324</f>
        <v>338</v>
      </c>
      <c r="L324" s="549"/>
      <c r="M324" s="454"/>
      <c r="N324" s="454"/>
      <c r="O324" s="517"/>
      <c r="P324" s="540"/>
      <c r="Q324" s="538"/>
    </row>
    <row r="325" spans="1:17" ht="18.75" customHeight="1" thickBot="1">
      <c r="A325" s="542"/>
      <c r="B325" s="544"/>
      <c r="C325" s="534"/>
      <c r="D325" s="534"/>
      <c r="E325" s="546"/>
      <c r="F325" s="548"/>
      <c r="G325" s="217" t="s">
        <v>33</v>
      </c>
      <c r="H325" s="218"/>
      <c r="I325" s="218"/>
      <c r="J325" s="219"/>
      <c r="K325" s="240">
        <f>SUM(K323:K324)</f>
        <v>1524.35</v>
      </c>
      <c r="L325" s="550"/>
      <c r="M325" s="524"/>
      <c r="N325" s="524"/>
      <c r="O325" s="530"/>
      <c r="P325" s="540"/>
      <c r="Q325" s="538"/>
    </row>
    <row r="326" spans="1:17" ht="18.75" customHeight="1" thickBot="1">
      <c r="A326" s="562">
        <v>79</v>
      </c>
      <c r="B326" s="563" t="s">
        <v>377</v>
      </c>
      <c r="C326" s="522">
        <v>1971</v>
      </c>
      <c r="D326" s="522">
        <v>2337.7</v>
      </c>
      <c r="E326" s="553">
        <v>2012.2</v>
      </c>
      <c r="F326" s="551"/>
      <c r="G326" s="201" t="s">
        <v>255</v>
      </c>
      <c r="H326" s="235" t="s">
        <v>45</v>
      </c>
      <c r="I326" s="194">
        <v>510</v>
      </c>
      <c r="J326" s="204">
        <v>0.65</v>
      </c>
      <c r="K326" s="236">
        <f>I326*J326</f>
        <v>331.5</v>
      </c>
      <c r="L326" s="552">
        <f>K327</f>
        <v>331.5</v>
      </c>
      <c r="M326" s="523">
        <f>ROUND(L326*0.75,3)</f>
        <v>248.625</v>
      </c>
      <c r="N326" s="523">
        <f>L326-M326-O326</f>
        <v>66.3</v>
      </c>
      <c r="O326" s="529">
        <f>ROUND(L326*0.05,3)</f>
        <v>16.575</v>
      </c>
      <c r="P326" s="540"/>
      <c r="Q326" s="538"/>
    </row>
    <row r="327" spans="1:17" ht="18.75" customHeight="1" thickBot="1">
      <c r="A327" s="542"/>
      <c r="B327" s="544"/>
      <c r="C327" s="534"/>
      <c r="D327" s="534"/>
      <c r="E327" s="546"/>
      <c r="F327" s="548"/>
      <c r="G327" s="217" t="s">
        <v>33</v>
      </c>
      <c r="H327" s="218"/>
      <c r="I327" s="218"/>
      <c r="J327" s="219"/>
      <c r="K327" s="240">
        <f>SUM(K326:K326)</f>
        <v>331.5</v>
      </c>
      <c r="L327" s="550"/>
      <c r="M327" s="524"/>
      <c r="N327" s="524"/>
      <c r="O327" s="530"/>
      <c r="P327" s="540"/>
      <c r="Q327" s="538"/>
    </row>
    <row r="328" spans="1:17" ht="17.25" customHeight="1" thickBot="1">
      <c r="A328" s="562">
        <v>80</v>
      </c>
      <c r="B328" s="563" t="s">
        <v>380</v>
      </c>
      <c r="C328" s="522" t="s">
        <v>381</v>
      </c>
      <c r="D328" s="522">
        <v>4769.3</v>
      </c>
      <c r="E328" s="553">
        <v>4237.3</v>
      </c>
      <c r="F328" s="551"/>
      <c r="G328" s="201" t="s">
        <v>293</v>
      </c>
      <c r="H328" s="235" t="s">
        <v>29</v>
      </c>
      <c r="I328" s="194">
        <v>600</v>
      </c>
      <c r="J328" s="204">
        <v>1.65</v>
      </c>
      <c r="K328" s="236">
        <f>I328*J328</f>
        <v>990</v>
      </c>
      <c r="L328" s="552">
        <f>K332</f>
        <v>2487</v>
      </c>
      <c r="M328" s="523">
        <f>ROUND(L328*0.75,3)</f>
        <v>1865.25</v>
      </c>
      <c r="N328" s="523">
        <f>L328-M328-O328</f>
        <v>497.4</v>
      </c>
      <c r="O328" s="529">
        <f>ROUND(L328*0.05,3)</f>
        <v>124.35</v>
      </c>
      <c r="P328" s="540"/>
      <c r="Q328" s="538"/>
    </row>
    <row r="329" spans="1:17" ht="23.25" customHeight="1" thickBot="1">
      <c r="A329" s="541"/>
      <c r="B329" s="543"/>
      <c r="C329" s="453"/>
      <c r="D329" s="453"/>
      <c r="E329" s="545"/>
      <c r="F329" s="547"/>
      <c r="G329" s="202" t="s">
        <v>486</v>
      </c>
      <c r="H329" s="214"/>
      <c r="I329" s="198"/>
      <c r="J329" s="199"/>
      <c r="K329" s="238"/>
      <c r="L329" s="549"/>
      <c r="M329" s="454"/>
      <c r="N329" s="454"/>
      <c r="O329" s="517"/>
      <c r="P329" s="540"/>
      <c r="Q329" s="538"/>
    </row>
    <row r="330" spans="1:17" ht="11.25" customHeight="1" thickBot="1">
      <c r="A330" s="541"/>
      <c r="B330" s="543"/>
      <c r="C330" s="453"/>
      <c r="D330" s="453"/>
      <c r="E330" s="545"/>
      <c r="F330" s="547"/>
      <c r="G330" s="196" t="s">
        <v>70</v>
      </c>
      <c r="H330" s="216" t="s">
        <v>45</v>
      </c>
      <c r="I330" s="215">
        <v>220</v>
      </c>
      <c r="J330" s="216">
        <v>4.5</v>
      </c>
      <c r="K330" s="242">
        <f>I330*J330</f>
        <v>990</v>
      </c>
      <c r="L330" s="549"/>
      <c r="M330" s="454"/>
      <c r="N330" s="454"/>
      <c r="O330" s="517"/>
      <c r="P330" s="540"/>
      <c r="Q330" s="538"/>
    </row>
    <row r="331" spans="1:17" ht="18.75" customHeight="1" thickBot="1">
      <c r="A331" s="541"/>
      <c r="B331" s="543"/>
      <c r="C331" s="453"/>
      <c r="D331" s="453"/>
      <c r="E331" s="545"/>
      <c r="F331" s="547"/>
      <c r="G331" s="201" t="s">
        <v>255</v>
      </c>
      <c r="H331" s="235" t="s">
        <v>45</v>
      </c>
      <c r="I331" s="198">
        <v>780</v>
      </c>
      <c r="J331" s="199">
        <v>0.65</v>
      </c>
      <c r="K331" s="238">
        <f>I331*J331</f>
        <v>507</v>
      </c>
      <c r="L331" s="549"/>
      <c r="M331" s="454"/>
      <c r="N331" s="454"/>
      <c r="O331" s="517"/>
      <c r="P331" s="540"/>
      <c r="Q331" s="538"/>
    </row>
    <row r="332" spans="1:17" ht="18.75" customHeight="1" thickBot="1">
      <c r="A332" s="542"/>
      <c r="B332" s="544"/>
      <c r="C332" s="534"/>
      <c r="D332" s="534"/>
      <c r="E332" s="546"/>
      <c r="F332" s="548"/>
      <c r="G332" s="217" t="s">
        <v>33</v>
      </c>
      <c r="H332" s="218"/>
      <c r="I332" s="218"/>
      <c r="J332" s="219"/>
      <c r="K332" s="240">
        <f>SUM(K328:K331)</f>
        <v>2487</v>
      </c>
      <c r="L332" s="550"/>
      <c r="M332" s="524"/>
      <c r="N332" s="524"/>
      <c r="O332" s="530"/>
      <c r="P332" s="540"/>
      <c r="Q332" s="538"/>
    </row>
    <row r="333" spans="1:17" ht="23.25" customHeight="1" thickBot="1">
      <c r="A333" s="562">
        <v>81</v>
      </c>
      <c r="B333" s="563" t="s">
        <v>378</v>
      </c>
      <c r="C333" s="522">
        <v>1985</v>
      </c>
      <c r="D333" s="522">
        <v>928.6</v>
      </c>
      <c r="E333" s="553">
        <v>758.2</v>
      </c>
      <c r="F333" s="551"/>
      <c r="G333" s="201" t="s">
        <v>367</v>
      </c>
      <c r="H333" s="235" t="s">
        <v>29</v>
      </c>
      <c r="I333" s="194">
        <v>488</v>
      </c>
      <c r="J333" s="204">
        <v>1.35</v>
      </c>
      <c r="K333" s="236">
        <f>I333*J333</f>
        <v>658.8000000000001</v>
      </c>
      <c r="L333" s="552">
        <f>K335</f>
        <v>1978.8000000000002</v>
      </c>
      <c r="M333" s="523">
        <f>ROUND(L333*0.75,3)</f>
        <v>1484.1</v>
      </c>
      <c r="N333" s="523">
        <f>L333-M333-O333</f>
        <v>395.7600000000003</v>
      </c>
      <c r="O333" s="529">
        <f>ROUND(L333*0.05,3)</f>
        <v>98.94</v>
      </c>
      <c r="P333" s="540"/>
      <c r="Q333" s="538"/>
    </row>
    <row r="334" spans="1:17" ht="23.25" customHeight="1" thickBot="1">
      <c r="A334" s="541"/>
      <c r="B334" s="543"/>
      <c r="C334" s="453"/>
      <c r="D334" s="453"/>
      <c r="E334" s="545"/>
      <c r="F334" s="547"/>
      <c r="G334" s="202" t="s">
        <v>293</v>
      </c>
      <c r="H334" s="214" t="s">
        <v>29</v>
      </c>
      <c r="I334" s="198">
        <v>800</v>
      </c>
      <c r="J334" s="199">
        <v>1.65</v>
      </c>
      <c r="K334" s="238">
        <f>I334*J334</f>
        <v>1320</v>
      </c>
      <c r="L334" s="549"/>
      <c r="M334" s="454"/>
      <c r="N334" s="454"/>
      <c r="O334" s="517"/>
      <c r="P334" s="540"/>
      <c r="Q334" s="538"/>
    </row>
    <row r="335" spans="1:17" ht="18.75" customHeight="1" thickBot="1">
      <c r="A335" s="542"/>
      <c r="B335" s="544"/>
      <c r="C335" s="534"/>
      <c r="D335" s="534"/>
      <c r="E335" s="546"/>
      <c r="F335" s="548"/>
      <c r="G335" s="217" t="s">
        <v>33</v>
      </c>
      <c r="H335" s="218"/>
      <c r="I335" s="218"/>
      <c r="J335" s="219"/>
      <c r="K335" s="240">
        <f>SUM(K333:K334)</f>
        <v>1978.8000000000002</v>
      </c>
      <c r="L335" s="550"/>
      <c r="M335" s="524"/>
      <c r="N335" s="524"/>
      <c r="O335" s="530"/>
      <c r="P335" s="540"/>
      <c r="Q335" s="538"/>
    </row>
    <row r="336" spans="1:17" ht="13.5" thickBot="1">
      <c r="A336" s="644" t="s">
        <v>366</v>
      </c>
      <c r="B336" s="645"/>
      <c r="C336" s="645"/>
      <c r="D336" s="645"/>
      <c r="E336" s="646"/>
      <c r="F336" s="84"/>
      <c r="G336" s="85" t="s">
        <v>382</v>
      </c>
      <c r="H336" s="86"/>
      <c r="I336" s="86"/>
      <c r="J336" s="87"/>
      <c r="K336" s="270">
        <f>K311+K313+K315+K318+K320+K322+K325+K327+K332+K335</f>
        <v>11497.55</v>
      </c>
      <c r="L336" s="89">
        <f aca="true" t="shared" si="11" ref="L336:Q336">SUM(L310:L335)</f>
        <v>11497.55</v>
      </c>
      <c r="M336" s="89">
        <f t="shared" si="11"/>
        <v>8623.163</v>
      </c>
      <c r="N336" s="89">
        <f t="shared" si="11"/>
        <v>2299.509</v>
      </c>
      <c r="O336" s="89">
        <f t="shared" si="11"/>
        <v>574.8779999999999</v>
      </c>
      <c r="P336" s="89">
        <f t="shared" si="11"/>
        <v>0</v>
      </c>
      <c r="Q336" s="89">
        <f t="shared" si="11"/>
        <v>0</v>
      </c>
    </row>
    <row r="337" spans="1:17" ht="13.5" thickBot="1">
      <c r="A337" s="566" t="s">
        <v>383</v>
      </c>
      <c r="B337" s="567"/>
      <c r="C337" s="567"/>
      <c r="D337" s="567"/>
      <c r="E337" s="567"/>
      <c r="F337" s="567"/>
      <c r="G337" s="567"/>
      <c r="H337" s="567"/>
      <c r="I337" s="567"/>
      <c r="J337" s="567"/>
      <c r="K337" s="567"/>
      <c r="L337" s="567"/>
      <c r="M337" s="567"/>
      <c r="N337" s="567"/>
      <c r="O337" s="567"/>
      <c r="P337" s="567"/>
      <c r="Q337" s="561"/>
    </row>
    <row r="338" spans="1:17" ht="28.5" customHeight="1" thickBot="1">
      <c r="A338" s="562">
        <v>82</v>
      </c>
      <c r="B338" s="563" t="s">
        <v>379</v>
      </c>
      <c r="C338" s="522">
        <v>1991</v>
      </c>
      <c r="D338" s="522">
        <v>4670.9</v>
      </c>
      <c r="E338" s="553">
        <v>4046.1</v>
      </c>
      <c r="F338" s="551"/>
      <c r="G338" s="202" t="s">
        <v>486</v>
      </c>
      <c r="H338" s="226"/>
      <c r="I338" s="194"/>
      <c r="J338" s="204"/>
      <c r="K338" s="236"/>
      <c r="L338" s="552">
        <f>K342</f>
        <v>2529.55</v>
      </c>
      <c r="M338" s="523">
        <f>ROUND(L338*0.75,3)</f>
        <v>1897.163</v>
      </c>
      <c r="N338" s="523">
        <f>L338-M338-O338</f>
        <v>505.90900000000016</v>
      </c>
      <c r="O338" s="529">
        <f>ROUND(L338*0.05,3)</f>
        <v>126.478</v>
      </c>
      <c r="P338" s="540"/>
      <c r="Q338" s="538"/>
    </row>
    <row r="339" spans="1:17" ht="16.5" customHeight="1" thickBot="1">
      <c r="A339" s="541"/>
      <c r="B339" s="543"/>
      <c r="C339" s="453"/>
      <c r="D339" s="453"/>
      <c r="E339" s="545"/>
      <c r="F339" s="547"/>
      <c r="G339" s="202" t="s">
        <v>289</v>
      </c>
      <c r="H339" s="199" t="s">
        <v>45</v>
      </c>
      <c r="I339" s="198">
        <v>535</v>
      </c>
      <c r="J339" s="199">
        <v>1.9</v>
      </c>
      <c r="K339" s="238">
        <f>I339*J339</f>
        <v>1016.5</v>
      </c>
      <c r="L339" s="549"/>
      <c r="M339" s="454"/>
      <c r="N339" s="454"/>
      <c r="O339" s="517"/>
      <c r="P339" s="540"/>
      <c r="Q339" s="538"/>
    </row>
    <row r="340" spans="1:17" ht="12" customHeight="1" thickBot="1">
      <c r="A340" s="541"/>
      <c r="B340" s="543"/>
      <c r="C340" s="453"/>
      <c r="D340" s="453"/>
      <c r="E340" s="545"/>
      <c r="F340" s="547"/>
      <c r="G340" s="202" t="s">
        <v>257</v>
      </c>
      <c r="H340" s="199" t="s">
        <v>45</v>
      </c>
      <c r="I340" s="198">
        <v>317</v>
      </c>
      <c r="J340" s="199">
        <v>1.65</v>
      </c>
      <c r="K340" s="238">
        <f>I340*J340</f>
        <v>523.05</v>
      </c>
      <c r="L340" s="549"/>
      <c r="M340" s="454"/>
      <c r="N340" s="454"/>
      <c r="O340" s="517"/>
      <c r="P340" s="540"/>
      <c r="Q340" s="538"/>
    </row>
    <row r="341" spans="1:17" ht="11.25" customHeight="1" thickBot="1">
      <c r="A341" s="541"/>
      <c r="B341" s="543"/>
      <c r="C341" s="453"/>
      <c r="D341" s="453"/>
      <c r="E341" s="545"/>
      <c r="F341" s="547"/>
      <c r="G341" s="202" t="s">
        <v>70</v>
      </c>
      <c r="H341" s="216" t="s">
        <v>45</v>
      </c>
      <c r="I341" s="198">
        <v>220</v>
      </c>
      <c r="J341" s="199">
        <v>4.5</v>
      </c>
      <c r="K341" s="238">
        <f>I341*J341</f>
        <v>990</v>
      </c>
      <c r="L341" s="549"/>
      <c r="M341" s="454"/>
      <c r="N341" s="454"/>
      <c r="O341" s="517"/>
      <c r="P341" s="540"/>
      <c r="Q341" s="538"/>
    </row>
    <row r="342" spans="1:17" ht="12.75" customHeight="1" thickBot="1">
      <c r="A342" s="542"/>
      <c r="B342" s="544"/>
      <c r="C342" s="534"/>
      <c r="D342" s="534"/>
      <c r="E342" s="546"/>
      <c r="F342" s="548"/>
      <c r="G342" s="210"/>
      <c r="H342" s="212"/>
      <c r="I342" s="218"/>
      <c r="J342" s="219"/>
      <c r="K342" s="240">
        <f>SUM(K338:K341)</f>
        <v>2529.55</v>
      </c>
      <c r="L342" s="550"/>
      <c r="M342" s="524"/>
      <c r="N342" s="524"/>
      <c r="O342" s="530"/>
      <c r="P342" s="540"/>
      <c r="Q342" s="538"/>
    </row>
    <row r="343" spans="1:17" ht="18" customHeight="1" thickBot="1">
      <c r="A343" s="562">
        <v>83</v>
      </c>
      <c r="B343" s="563" t="s">
        <v>385</v>
      </c>
      <c r="C343" s="522">
        <v>1976</v>
      </c>
      <c r="D343" s="522">
        <v>1206.3</v>
      </c>
      <c r="E343" s="553">
        <v>1073.6</v>
      </c>
      <c r="F343" s="522"/>
      <c r="G343" s="201" t="s">
        <v>367</v>
      </c>
      <c r="H343" s="235" t="s">
        <v>29</v>
      </c>
      <c r="I343" s="194">
        <v>504</v>
      </c>
      <c r="J343" s="204">
        <v>1.35</v>
      </c>
      <c r="K343" s="236">
        <f>I343*J343</f>
        <v>680.4000000000001</v>
      </c>
      <c r="L343" s="535">
        <f>K344</f>
        <v>680.4000000000001</v>
      </c>
      <c r="M343" s="523">
        <f>ROUND(L343*0.75,3)</f>
        <v>510.3</v>
      </c>
      <c r="N343" s="523">
        <f>L343-M343-O343</f>
        <v>136.08000000000007</v>
      </c>
      <c r="O343" s="529">
        <f>ROUND(L343*0.05,3)</f>
        <v>34.02</v>
      </c>
      <c r="P343" s="540"/>
      <c r="Q343" s="538"/>
    </row>
    <row r="344" spans="1:17" ht="18.75" customHeight="1" thickBot="1">
      <c r="A344" s="719"/>
      <c r="B344" s="544"/>
      <c r="C344" s="700"/>
      <c r="D344" s="700"/>
      <c r="E344" s="717"/>
      <c r="F344" s="547"/>
      <c r="G344" s="217" t="s">
        <v>33</v>
      </c>
      <c r="H344" s="218"/>
      <c r="I344" s="218"/>
      <c r="J344" s="219"/>
      <c r="K344" s="240">
        <f>SUM(K343:K343)</f>
        <v>680.4000000000001</v>
      </c>
      <c r="L344" s="701"/>
      <c r="M344" s="701"/>
      <c r="N344" s="701"/>
      <c r="O344" s="736"/>
      <c r="P344" s="540"/>
      <c r="Q344" s="538"/>
    </row>
    <row r="345" spans="1:17" ht="17.25" customHeight="1" thickBot="1">
      <c r="A345" s="562">
        <v>84</v>
      </c>
      <c r="B345" s="563" t="s">
        <v>386</v>
      </c>
      <c r="C345" s="522">
        <v>1977</v>
      </c>
      <c r="D345" s="522">
        <v>1626.4</v>
      </c>
      <c r="E345" s="553">
        <v>1075.7</v>
      </c>
      <c r="F345" s="551"/>
      <c r="G345" s="201" t="s">
        <v>367</v>
      </c>
      <c r="H345" s="235" t="s">
        <v>29</v>
      </c>
      <c r="I345" s="194">
        <v>504</v>
      </c>
      <c r="J345" s="204">
        <v>1.35</v>
      </c>
      <c r="K345" s="236">
        <f>I345*J345</f>
        <v>680.4000000000001</v>
      </c>
      <c r="L345" s="552">
        <f>K346</f>
        <v>680.4000000000001</v>
      </c>
      <c r="M345" s="523">
        <f>ROUND(L345*0.75,3)</f>
        <v>510.3</v>
      </c>
      <c r="N345" s="523">
        <f>L345-M345-O345</f>
        <v>136.08000000000007</v>
      </c>
      <c r="O345" s="529">
        <f>ROUND(L345*0.05,3)</f>
        <v>34.02</v>
      </c>
      <c r="P345" s="540"/>
      <c r="Q345" s="538"/>
    </row>
    <row r="346" spans="1:17" ht="18.75" customHeight="1" thickBot="1">
      <c r="A346" s="542"/>
      <c r="B346" s="544"/>
      <c r="C346" s="534"/>
      <c r="D346" s="534"/>
      <c r="E346" s="546"/>
      <c r="F346" s="548"/>
      <c r="G346" s="217" t="s">
        <v>33</v>
      </c>
      <c r="H346" s="218"/>
      <c r="I346" s="218"/>
      <c r="J346" s="219"/>
      <c r="K346" s="240">
        <f>SUM(K345:K345)</f>
        <v>680.4000000000001</v>
      </c>
      <c r="L346" s="550"/>
      <c r="M346" s="524"/>
      <c r="N346" s="524"/>
      <c r="O346" s="530"/>
      <c r="P346" s="540"/>
      <c r="Q346" s="538"/>
    </row>
    <row r="347" spans="1:17" ht="18" customHeight="1" thickBot="1">
      <c r="A347" s="562">
        <v>85</v>
      </c>
      <c r="B347" s="563" t="s">
        <v>387</v>
      </c>
      <c r="C347" s="522">
        <v>1981</v>
      </c>
      <c r="D347" s="522">
        <v>1514.6</v>
      </c>
      <c r="E347" s="553">
        <v>1291.6</v>
      </c>
      <c r="F347" s="551"/>
      <c r="G347" s="201" t="s">
        <v>367</v>
      </c>
      <c r="H347" s="235" t="s">
        <v>29</v>
      </c>
      <c r="I347" s="194">
        <v>470</v>
      </c>
      <c r="J347" s="204">
        <v>1.35</v>
      </c>
      <c r="K347" s="236">
        <f>I347*J347</f>
        <v>634.5</v>
      </c>
      <c r="L347" s="552">
        <f>K348</f>
        <v>634.5</v>
      </c>
      <c r="M347" s="523">
        <f>ROUND(L347*0.75,3)</f>
        <v>475.875</v>
      </c>
      <c r="N347" s="523">
        <f>L347-M347-O347</f>
        <v>126.9</v>
      </c>
      <c r="O347" s="529">
        <f>ROUND(L347*0.05,3)</f>
        <v>31.725</v>
      </c>
      <c r="P347" s="540"/>
      <c r="Q347" s="538"/>
    </row>
    <row r="348" spans="1:17" ht="18.75" customHeight="1" thickBot="1">
      <c r="A348" s="542"/>
      <c r="B348" s="544"/>
      <c r="C348" s="534"/>
      <c r="D348" s="534"/>
      <c r="E348" s="546"/>
      <c r="F348" s="548"/>
      <c r="G348" s="217" t="s">
        <v>33</v>
      </c>
      <c r="H348" s="218"/>
      <c r="I348" s="218"/>
      <c r="J348" s="219"/>
      <c r="K348" s="240">
        <f>SUM(K347:K347)</f>
        <v>634.5</v>
      </c>
      <c r="L348" s="550"/>
      <c r="M348" s="524"/>
      <c r="N348" s="524"/>
      <c r="O348" s="530"/>
      <c r="P348" s="540"/>
      <c r="Q348" s="538"/>
    </row>
    <row r="349" spans="1:17" ht="19.5" customHeight="1" thickBot="1">
      <c r="A349" s="562">
        <v>86</v>
      </c>
      <c r="B349" s="563" t="s">
        <v>388</v>
      </c>
      <c r="C349" s="522">
        <v>1980</v>
      </c>
      <c r="D349" s="522">
        <v>1715.4</v>
      </c>
      <c r="E349" s="553">
        <v>1299.7</v>
      </c>
      <c r="F349" s="551"/>
      <c r="G349" s="201" t="s">
        <v>367</v>
      </c>
      <c r="H349" s="235" t="s">
        <v>29</v>
      </c>
      <c r="I349" s="194">
        <v>474</v>
      </c>
      <c r="J349" s="204">
        <v>1.35</v>
      </c>
      <c r="K349" s="236">
        <f>I349*J349</f>
        <v>639.9000000000001</v>
      </c>
      <c r="L349" s="552">
        <f>K350</f>
        <v>639.9000000000001</v>
      </c>
      <c r="M349" s="523">
        <f>ROUND(L349*0.75,3)</f>
        <v>479.925</v>
      </c>
      <c r="N349" s="523">
        <f>L349-M349-O349</f>
        <v>127.98000000000008</v>
      </c>
      <c r="O349" s="529">
        <f>ROUND(L349*0.05,3)</f>
        <v>31.995</v>
      </c>
      <c r="P349" s="540"/>
      <c r="Q349" s="538"/>
    </row>
    <row r="350" spans="1:17" ht="18.75" customHeight="1" thickBot="1">
      <c r="A350" s="542"/>
      <c r="B350" s="544"/>
      <c r="C350" s="534"/>
      <c r="D350" s="534"/>
      <c r="E350" s="546"/>
      <c r="F350" s="548"/>
      <c r="G350" s="217" t="s">
        <v>33</v>
      </c>
      <c r="H350" s="218"/>
      <c r="I350" s="218"/>
      <c r="J350" s="219"/>
      <c r="K350" s="240">
        <f>SUM(K349:K349)</f>
        <v>639.9000000000001</v>
      </c>
      <c r="L350" s="550"/>
      <c r="M350" s="524"/>
      <c r="N350" s="524"/>
      <c r="O350" s="530"/>
      <c r="P350" s="540"/>
      <c r="Q350" s="538"/>
    </row>
    <row r="351" spans="1:17" ht="21" customHeight="1" thickBot="1">
      <c r="A351" s="562">
        <v>87</v>
      </c>
      <c r="B351" s="563" t="s">
        <v>389</v>
      </c>
      <c r="C351" s="522">
        <v>1979</v>
      </c>
      <c r="D351" s="522">
        <v>1227.7</v>
      </c>
      <c r="E351" s="553">
        <v>1064.9</v>
      </c>
      <c r="F351" s="551"/>
      <c r="G351" s="201" t="s">
        <v>367</v>
      </c>
      <c r="H351" s="235" t="s">
        <v>29</v>
      </c>
      <c r="I351" s="194">
        <v>510</v>
      </c>
      <c r="J351" s="204">
        <v>1.35</v>
      </c>
      <c r="K351" s="236">
        <f>I351*J351</f>
        <v>688.5</v>
      </c>
      <c r="L351" s="552">
        <f>K352</f>
        <v>688.5</v>
      </c>
      <c r="M351" s="523">
        <f>ROUND(L351*0.75,3)</f>
        <v>516.375</v>
      </c>
      <c r="N351" s="523">
        <f>L351-M351-O351</f>
        <v>137.7</v>
      </c>
      <c r="O351" s="529">
        <f>ROUND(L351*0.05,3)</f>
        <v>34.425</v>
      </c>
      <c r="P351" s="540"/>
      <c r="Q351" s="538"/>
    </row>
    <row r="352" spans="1:17" ht="18.75" customHeight="1" thickBot="1">
      <c r="A352" s="542"/>
      <c r="B352" s="544"/>
      <c r="C352" s="534"/>
      <c r="D352" s="534"/>
      <c r="E352" s="546"/>
      <c r="F352" s="548"/>
      <c r="G352" s="217" t="s">
        <v>33</v>
      </c>
      <c r="H352" s="218"/>
      <c r="I352" s="218"/>
      <c r="J352" s="219"/>
      <c r="K352" s="240">
        <f>SUM(K351:K351)</f>
        <v>688.5</v>
      </c>
      <c r="L352" s="550"/>
      <c r="M352" s="524"/>
      <c r="N352" s="524"/>
      <c r="O352" s="530"/>
      <c r="P352" s="540"/>
      <c r="Q352" s="538"/>
    </row>
    <row r="353" spans="1:17" ht="18.75" customHeight="1" thickBot="1">
      <c r="A353" s="562">
        <v>88</v>
      </c>
      <c r="B353" s="563" t="s">
        <v>390</v>
      </c>
      <c r="C353" s="522">
        <v>1990</v>
      </c>
      <c r="D353" s="522">
        <v>2126.9</v>
      </c>
      <c r="E353" s="553">
        <v>1833.9</v>
      </c>
      <c r="F353" s="551"/>
      <c r="G353" s="201" t="s">
        <v>367</v>
      </c>
      <c r="H353" s="235" t="s">
        <v>29</v>
      </c>
      <c r="I353" s="194">
        <v>520</v>
      </c>
      <c r="J353" s="204">
        <v>1.35</v>
      </c>
      <c r="K353" s="236">
        <f>I353*J353</f>
        <v>702</v>
      </c>
      <c r="L353" s="552">
        <f>K354</f>
        <v>702</v>
      </c>
      <c r="M353" s="523">
        <f>ROUND(L353*0.75,3)</f>
        <v>526.5</v>
      </c>
      <c r="N353" s="523">
        <f>L353-M353-O353</f>
        <v>140.4</v>
      </c>
      <c r="O353" s="529">
        <f>ROUND(L353*0.05,3)</f>
        <v>35.1</v>
      </c>
      <c r="P353" s="540"/>
      <c r="Q353" s="538"/>
    </row>
    <row r="354" spans="1:17" ht="18.75" customHeight="1" thickBot="1">
      <c r="A354" s="542"/>
      <c r="B354" s="544"/>
      <c r="C354" s="534"/>
      <c r="D354" s="534"/>
      <c r="E354" s="546"/>
      <c r="F354" s="548"/>
      <c r="G354" s="217" t="s">
        <v>33</v>
      </c>
      <c r="H354" s="218"/>
      <c r="I354" s="218"/>
      <c r="J354" s="219"/>
      <c r="K354" s="240">
        <f>SUM(K353:K353)</f>
        <v>702</v>
      </c>
      <c r="L354" s="550"/>
      <c r="M354" s="524"/>
      <c r="N354" s="524"/>
      <c r="O354" s="530"/>
      <c r="P354" s="540"/>
      <c r="Q354" s="538"/>
    </row>
    <row r="355" spans="1:17" ht="16.5" customHeight="1" thickBot="1">
      <c r="A355" s="562">
        <v>89</v>
      </c>
      <c r="B355" s="563" t="s">
        <v>391</v>
      </c>
      <c r="C355" s="522">
        <v>1986</v>
      </c>
      <c r="D355" s="522">
        <v>1785.9</v>
      </c>
      <c r="E355" s="553">
        <v>1570</v>
      </c>
      <c r="F355" s="551"/>
      <c r="G355" s="202" t="s">
        <v>293</v>
      </c>
      <c r="H355" s="214" t="s">
        <v>29</v>
      </c>
      <c r="I355" s="194">
        <v>580</v>
      </c>
      <c r="J355" s="204">
        <v>1.65</v>
      </c>
      <c r="K355" s="236">
        <f>I355*J355</f>
        <v>957</v>
      </c>
      <c r="L355" s="552">
        <f>K357</f>
        <v>957</v>
      </c>
      <c r="M355" s="523">
        <f>ROUND(L355*0.75,3)</f>
        <v>717.75</v>
      </c>
      <c r="N355" s="523">
        <f>L355-M355-O355</f>
        <v>191.4</v>
      </c>
      <c r="O355" s="529">
        <f>ROUND(L355*0.05,3)</f>
        <v>47.85</v>
      </c>
      <c r="P355" s="540"/>
      <c r="Q355" s="538"/>
    </row>
    <row r="356" spans="1:17" ht="9.75" customHeight="1" thickBot="1">
      <c r="A356" s="541"/>
      <c r="B356" s="543"/>
      <c r="C356" s="453"/>
      <c r="D356" s="453"/>
      <c r="E356" s="545"/>
      <c r="F356" s="547"/>
      <c r="G356" s="201" t="s">
        <v>42</v>
      </c>
      <c r="H356" s="214" t="s">
        <v>29</v>
      </c>
      <c r="I356" s="198">
        <v>160</v>
      </c>
      <c r="J356" s="199">
        <v>1.65</v>
      </c>
      <c r="K356" s="238">
        <f>I356*J356</f>
        <v>264</v>
      </c>
      <c r="L356" s="549"/>
      <c r="M356" s="454"/>
      <c r="N356" s="454"/>
      <c r="O356" s="517"/>
      <c r="P356" s="540"/>
      <c r="Q356" s="538"/>
    </row>
    <row r="357" spans="1:17" ht="18.75" customHeight="1" thickBot="1">
      <c r="A357" s="542"/>
      <c r="B357" s="544"/>
      <c r="C357" s="534"/>
      <c r="D357" s="534"/>
      <c r="E357" s="546"/>
      <c r="F357" s="548"/>
      <c r="G357" s="217" t="s">
        <v>33</v>
      </c>
      <c r="H357" s="218"/>
      <c r="I357" s="218"/>
      <c r="J357" s="219"/>
      <c r="K357" s="240">
        <f>SUM(K355:K355)</f>
        <v>957</v>
      </c>
      <c r="L357" s="550"/>
      <c r="M357" s="524"/>
      <c r="N357" s="524"/>
      <c r="O357" s="530"/>
      <c r="P357" s="540"/>
      <c r="Q357" s="538"/>
    </row>
    <row r="358" spans="1:17" ht="11.25" customHeight="1" thickBot="1">
      <c r="A358" s="562">
        <v>90</v>
      </c>
      <c r="B358" s="563" t="s">
        <v>392</v>
      </c>
      <c r="C358" s="522">
        <v>1967</v>
      </c>
      <c r="D358" s="522">
        <v>1003.1</v>
      </c>
      <c r="E358" s="553">
        <v>922.4</v>
      </c>
      <c r="F358" s="551"/>
      <c r="G358" s="201" t="s">
        <v>42</v>
      </c>
      <c r="H358" s="214" t="s">
        <v>29</v>
      </c>
      <c r="I358" s="194">
        <v>110</v>
      </c>
      <c r="J358" s="204">
        <v>1.65</v>
      </c>
      <c r="K358" s="236">
        <f>I358*J358</f>
        <v>181.5</v>
      </c>
      <c r="L358" s="552">
        <f>K359</f>
        <v>181.5</v>
      </c>
      <c r="M358" s="523">
        <f>ROUND(L358*0.75,3)</f>
        <v>136.125</v>
      </c>
      <c r="N358" s="523">
        <f>L358-M358-O358</f>
        <v>36.3</v>
      </c>
      <c r="O358" s="529">
        <f>ROUND(L358*0.05,3)</f>
        <v>9.075</v>
      </c>
      <c r="P358" s="540"/>
      <c r="Q358" s="538"/>
    </row>
    <row r="359" spans="1:17" ht="18.75" customHeight="1" thickBot="1">
      <c r="A359" s="542"/>
      <c r="B359" s="544"/>
      <c r="C359" s="534"/>
      <c r="D359" s="534"/>
      <c r="E359" s="546"/>
      <c r="F359" s="548"/>
      <c r="G359" s="217" t="s">
        <v>33</v>
      </c>
      <c r="H359" s="218"/>
      <c r="I359" s="218"/>
      <c r="J359" s="219"/>
      <c r="K359" s="240">
        <f>SUM(K358:K358)</f>
        <v>181.5</v>
      </c>
      <c r="L359" s="550"/>
      <c r="M359" s="524"/>
      <c r="N359" s="524"/>
      <c r="O359" s="530"/>
      <c r="P359" s="540"/>
      <c r="Q359" s="538"/>
    </row>
    <row r="360" spans="1:17" ht="20.25" customHeight="1" thickBot="1">
      <c r="A360" s="562">
        <v>91</v>
      </c>
      <c r="B360" s="563" t="s">
        <v>393</v>
      </c>
      <c r="C360" s="522">
        <v>1989</v>
      </c>
      <c r="D360" s="522">
        <v>1650.9</v>
      </c>
      <c r="E360" s="553">
        <v>1487</v>
      </c>
      <c r="F360" s="551"/>
      <c r="G360" s="201" t="s">
        <v>367</v>
      </c>
      <c r="H360" s="235" t="s">
        <v>29</v>
      </c>
      <c r="I360" s="194">
        <v>520</v>
      </c>
      <c r="J360" s="204">
        <v>1.35</v>
      </c>
      <c r="K360" s="236">
        <f>I360*J360</f>
        <v>702</v>
      </c>
      <c r="L360" s="552">
        <f>K361</f>
        <v>702</v>
      </c>
      <c r="M360" s="523">
        <f>ROUND(L360*0.75,3)</f>
        <v>526.5</v>
      </c>
      <c r="N360" s="523">
        <f>L360-M360-O360</f>
        <v>140.4</v>
      </c>
      <c r="O360" s="529">
        <f>ROUND(L360*0.05,3)</f>
        <v>35.1</v>
      </c>
      <c r="P360" s="540"/>
      <c r="Q360" s="538"/>
    </row>
    <row r="361" spans="1:17" ht="18.75" customHeight="1" thickBot="1">
      <c r="A361" s="542"/>
      <c r="B361" s="544"/>
      <c r="C361" s="534"/>
      <c r="D361" s="534"/>
      <c r="E361" s="546"/>
      <c r="F361" s="548"/>
      <c r="G361" s="217" t="s">
        <v>33</v>
      </c>
      <c r="H361" s="218"/>
      <c r="I361" s="218"/>
      <c r="J361" s="219"/>
      <c r="K361" s="240">
        <f>SUM(K360:K360)</f>
        <v>702</v>
      </c>
      <c r="L361" s="550"/>
      <c r="M361" s="524"/>
      <c r="N361" s="524"/>
      <c r="O361" s="530"/>
      <c r="P361" s="540"/>
      <c r="Q361" s="538"/>
    </row>
    <row r="362" spans="1:17" ht="10.5" customHeight="1" thickBot="1">
      <c r="A362" s="562">
        <v>92</v>
      </c>
      <c r="B362" s="563" t="s">
        <v>394</v>
      </c>
      <c r="C362" s="522">
        <v>1983</v>
      </c>
      <c r="D362" s="522">
        <v>4743.7</v>
      </c>
      <c r="E362" s="553">
        <v>4229.5</v>
      </c>
      <c r="F362" s="551"/>
      <c r="G362" s="201" t="s">
        <v>42</v>
      </c>
      <c r="H362" s="214" t="s">
        <v>29</v>
      </c>
      <c r="I362" s="194">
        <v>340</v>
      </c>
      <c r="J362" s="204">
        <v>1.65</v>
      </c>
      <c r="K362" s="236">
        <f>I362*J362</f>
        <v>561</v>
      </c>
      <c r="L362" s="552">
        <f>K363</f>
        <v>561</v>
      </c>
      <c r="M362" s="523">
        <f>ROUND(L362*0.75,3)</f>
        <v>420.75</v>
      </c>
      <c r="N362" s="523">
        <f>L362-M362-O362</f>
        <v>112.2</v>
      </c>
      <c r="O362" s="529">
        <f>ROUND(L362*0.05,3)</f>
        <v>28.05</v>
      </c>
      <c r="P362" s="540"/>
      <c r="Q362" s="538"/>
    </row>
    <row r="363" spans="1:17" ht="18.75" customHeight="1" thickBot="1">
      <c r="A363" s="542"/>
      <c r="B363" s="544"/>
      <c r="C363" s="534"/>
      <c r="D363" s="534"/>
      <c r="E363" s="546"/>
      <c r="F363" s="548"/>
      <c r="G363" s="217" t="s">
        <v>33</v>
      </c>
      <c r="H363" s="218"/>
      <c r="I363" s="218"/>
      <c r="J363" s="219"/>
      <c r="K363" s="240">
        <f>SUM(K362:K362)</f>
        <v>561</v>
      </c>
      <c r="L363" s="550"/>
      <c r="M363" s="524"/>
      <c r="N363" s="524"/>
      <c r="O363" s="530"/>
      <c r="P363" s="540"/>
      <c r="Q363" s="538"/>
    </row>
    <row r="364" spans="1:17" ht="13.5" thickBot="1">
      <c r="A364" s="644" t="s">
        <v>384</v>
      </c>
      <c r="B364" s="645"/>
      <c r="C364" s="645"/>
      <c r="D364" s="645"/>
      <c r="E364" s="646"/>
      <c r="F364" s="84"/>
      <c r="G364" s="85" t="s">
        <v>395</v>
      </c>
      <c r="H364" s="86"/>
      <c r="I364" s="86"/>
      <c r="J364" s="87"/>
      <c r="K364" s="270">
        <f>K342+K344+K346+K348+K350+K352+K354+K357+K359+K361+K363</f>
        <v>8956.75</v>
      </c>
      <c r="L364" s="89">
        <f aca="true" t="shared" si="12" ref="L364:Q364">SUM(L338:L363)</f>
        <v>8956.75</v>
      </c>
      <c r="M364" s="89">
        <f t="shared" si="12"/>
        <v>6717.563</v>
      </c>
      <c r="N364" s="89">
        <f t="shared" si="12"/>
        <v>1791.3490000000006</v>
      </c>
      <c r="O364" s="89">
        <f t="shared" si="12"/>
        <v>447.8380000000001</v>
      </c>
      <c r="P364" s="89">
        <f t="shared" si="12"/>
        <v>0</v>
      </c>
      <c r="Q364" s="89">
        <f t="shared" si="12"/>
        <v>0</v>
      </c>
    </row>
    <row r="365" spans="1:17" ht="13.5" thickBot="1">
      <c r="A365" s="566" t="s">
        <v>74</v>
      </c>
      <c r="B365" s="567"/>
      <c r="C365" s="567"/>
      <c r="D365" s="567"/>
      <c r="E365" s="567"/>
      <c r="F365" s="567"/>
      <c r="G365" s="567"/>
      <c r="H365" s="567"/>
      <c r="I365" s="567"/>
      <c r="J365" s="567"/>
      <c r="K365" s="567"/>
      <c r="L365" s="567"/>
      <c r="M365" s="567"/>
      <c r="N365" s="567"/>
      <c r="O365" s="567"/>
      <c r="P365" s="567"/>
      <c r="Q365" s="561"/>
    </row>
    <row r="366" spans="1:17" ht="9.75" customHeight="1" thickBot="1">
      <c r="A366" s="765">
        <v>93</v>
      </c>
      <c r="B366" s="528" t="s">
        <v>128</v>
      </c>
      <c r="C366" s="702">
        <v>1993</v>
      </c>
      <c r="D366" s="702">
        <v>4481.7</v>
      </c>
      <c r="E366" s="702">
        <v>2502.8</v>
      </c>
      <c r="F366" s="703"/>
      <c r="G366" s="203" t="s">
        <v>48</v>
      </c>
      <c r="H366" s="204" t="s">
        <v>29</v>
      </c>
      <c r="I366" s="194">
        <v>1200</v>
      </c>
      <c r="J366" s="194">
        <v>1.65</v>
      </c>
      <c r="K366" s="205">
        <f>I366*J366</f>
        <v>1980</v>
      </c>
      <c r="L366" s="535">
        <f>K370</f>
        <v>3124.5</v>
      </c>
      <c r="M366" s="523">
        <f>ROUND(L366*0.75,3)</f>
        <v>2343.375</v>
      </c>
      <c r="N366" s="523">
        <f>L366-M366-O366</f>
        <v>624.9</v>
      </c>
      <c r="O366" s="529">
        <f>ROUND(L366*0.05,3)</f>
        <v>156.225</v>
      </c>
      <c r="P366" s="749"/>
      <c r="Q366" s="759"/>
    </row>
    <row r="367" spans="1:17" ht="9.75" customHeight="1" thickBot="1">
      <c r="A367" s="766"/>
      <c r="B367" s="516"/>
      <c r="C367" s="700"/>
      <c r="D367" s="700"/>
      <c r="E367" s="700"/>
      <c r="F367" s="704"/>
      <c r="G367" s="201" t="s">
        <v>254</v>
      </c>
      <c r="H367" s="197" t="s">
        <v>29</v>
      </c>
      <c r="I367" s="198">
        <v>210</v>
      </c>
      <c r="J367" s="198">
        <v>1.65</v>
      </c>
      <c r="K367" s="200">
        <f>I367*J367</f>
        <v>346.5</v>
      </c>
      <c r="L367" s="709"/>
      <c r="M367" s="454"/>
      <c r="N367" s="454"/>
      <c r="O367" s="517"/>
      <c r="P367" s="749"/>
      <c r="Q367" s="759"/>
    </row>
    <row r="368" spans="1:17" ht="18" customHeight="1" thickBot="1">
      <c r="A368" s="766"/>
      <c r="B368" s="516"/>
      <c r="C368" s="700"/>
      <c r="D368" s="700"/>
      <c r="E368" s="700"/>
      <c r="F368" s="704"/>
      <c r="G368" s="202" t="s">
        <v>486</v>
      </c>
      <c r="H368" s="199"/>
      <c r="I368" s="198"/>
      <c r="J368" s="198"/>
      <c r="K368" s="200"/>
      <c r="L368" s="709"/>
      <c r="M368" s="454"/>
      <c r="N368" s="454"/>
      <c r="O368" s="517"/>
      <c r="P368" s="749"/>
      <c r="Q368" s="759"/>
    </row>
    <row r="369" spans="1:17" ht="12.75" customHeight="1" thickBot="1">
      <c r="A369" s="766"/>
      <c r="B369" s="516"/>
      <c r="C369" s="700"/>
      <c r="D369" s="700"/>
      <c r="E369" s="700"/>
      <c r="F369" s="704"/>
      <c r="G369" s="337" t="s">
        <v>289</v>
      </c>
      <c r="H369" s="338" t="s">
        <v>45</v>
      </c>
      <c r="I369" s="339">
        <v>420</v>
      </c>
      <c r="J369" s="199">
        <v>1.9</v>
      </c>
      <c r="K369" s="200">
        <f>I369*J369</f>
        <v>798</v>
      </c>
      <c r="L369" s="709"/>
      <c r="M369" s="454"/>
      <c r="N369" s="454"/>
      <c r="O369" s="517"/>
      <c r="P369" s="749"/>
      <c r="Q369" s="759"/>
    </row>
    <row r="370" spans="1:17" ht="18.75" customHeight="1" thickBot="1">
      <c r="A370" s="767"/>
      <c r="B370" s="533"/>
      <c r="C370" s="556"/>
      <c r="D370" s="556"/>
      <c r="E370" s="556"/>
      <c r="F370" s="705"/>
      <c r="G370" s="217" t="s">
        <v>33</v>
      </c>
      <c r="H370" s="219"/>
      <c r="I370" s="218"/>
      <c r="J370" s="218"/>
      <c r="K370" s="220">
        <f>SUM(K366:K369)</f>
        <v>3124.5</v>
      </c>
      <c r="L370" s="560"/>
      <c r="M370" s="560"/>
      <c r="N370" s="560"/>
      <c r="O370" s="565"/>
      <c r="P370" s="749"/>
      <c r="Q370" s="759"/>
    </row>
    <row r="371" spans="1:17" ht="11.25" customHeight="1">
      <c r="A371" s="768">
        <v>94</v>
      </c>
      <c r="B371" s="771" t="s">
        <v>129</v>
      </c>
      <c r="C371" s="724">
        <v>1991</v>
      </c>
      <c r="D371" s="724">
        <v>1337.7</v>
      </c>
      <c r="E371" s="724">
        <v>719.4</v>
      </c>
      <c r="F371" s="762"/>
      <c r="G371" s="393" t="s">
        <v>48</v>
      </c>
      <c r="H371" s="394" t="s">
        <v>29</v>
      </c>
      <c r="I371" s="395">
        <v>523</v>
      </c>
      <c r="J371" s="394">
        <v>1.65</v>
      </c>
      <c r="K371" s="396">
        <f>I371*J371</f>
        <v>862.9499999999999</v>
      </c>
      <c r="L371" s="697">
        <f>K373</f>
        <v>1209.4499999999998</v>
      </c>
      <c r="M371" s="694">
        <f>ROUND(L371*0.75,3)</f>
        <v>907.088</v>
      </c>
      <c r="N371" s="694">
        <f>L371-M371-O371</f>
        <v>241.88899999999984</v>
      </c>
      <c r="O371" s="694">
        <f>ROUND(L371*0.05,3)</f>
        <v>60.473</v>
      </c>
      <c r="P371" s="756"/>
      <c r="Q371" s="753"/>
    </row>
    <row r="372" spans="1:17" ht="9.75" customHeight="1">
      <c r="A372" s="769"/>
      <c r="B372" s="772"/>
      <c r="C372" s="725"/>
      <c r="D372" s="725"/>
      <c r="E372" s="725"/>
      <c r="F372" s="763"/>
      <c r="G372" s="384" t="s">
        <v>42</v>
      </c>
      <c r="H372" s="385" t="s">
        <v>29</v>
      </c>
      <c r="I372" s="386">
        <v>210</v>
      </c>
      <c r="J372" s="385">
        <v>1.65</v>
      </c>
      <c r="K372" s="397">
        <f>I372*J372</f>
        <v>346.5</v>
      </c>
      <c r="L372" s="698"/>
      <c r="M372" s="695"/>
      <c r="N372" s="695"/>
      <c r="O372" s="695"/>
      <c r="P372" s="757"/>
      <c r="Q372" s="754"/>
    </row>
    <row r="373" spans="1:17" ht="18" customHeight="1" thickBot="1">
      <c r="A373" s="770"/>
      <c r="B373" s="773"/>
      <c r="C373" s="726"/>
      <c r="D373" s="726"/>
      <c r="E373" s="726"/>
      <c r="F373" s="764"/>
      <c r="G373" s="389" t="s">
        <v>33</v>
      </c>
      <c r="H373" s="390"/>
      <c r="I373" s="390"/>
      <c r="J373" s="391"/>
      <c r="K373" s="398">
        <f>SUM(K371:K372)</f>
        <v>1209.4499999999998</v>
      </c>
      <c r="L373" s="699"/>
      <c r="M373" s="696"/>
      <c r="N373" s="696"/>
      <c r="O373" s="696"/>
      <c r="P373" s="758"/>
      <c r="Q373" s="755"/>
    </row>
    <row r="374" spans="1:17" ht="12" customHeight="1">
      <c r="A374" s="473">
        <v>95</v>
      </c>
      <c r="B374" s="483" t="s">
        <v>258</v>
      </c>
      <c r="C374" s="502">
        <v>1961</v>
      </c>
      <c r="D374" s="502">
        <v>1060.3</v>
      </c>
      <c r="E374" s="502">
        <v>931.6</v>
      </c>
      <c r="F374" s="502"/>
      <c r="G374" s="223" t="s">
        <v>254</v>
      </c>
      <c r="H374" s="226" t="s">
        <v>29</v>
      </c>
      <c r="I374" s="225">
        <v>1200</v>
      </c>
      <c r="J374" s="226">
        <v>1.65</v>
      </c>
      <c r="K374" s="227">
        <f>I374*J374</f>
        <v>1980</v>
      </c>
      <c r="L374" s="460">
        <f>K376</f>
        <v>1980</v>
      </c>
      <c r="M374" s="508">
        <f>ROUND(L374*0.75,3)</f>
        <v>1485</v>
      </c>
      <c r="N374" s="508">
        <f>L374-M374-O374</f>
        <v>396</v>
      </c>
      <c r="O374" s="508">
        <f>ROUND(L374*0.05,3)</f>
        <v>99</v>
      </c>
      <c r="P374" s="520"/>
      <c r="Q374" s="525"/>
    </row>
    <row r="375" spans="1:17" ht="12" customHeight="1">
      <c r="A375" s="476"/>
      <c r="B375" s="478"/>
      <c r="C375" s="480"/>
      <c r="D375" s="480"/>
      <c r="E375" s="480"/>
      <c r="F375" s="480"/>
      <c r="G375" s="202" t="s">
        <v>259</v>
      </c>
      <c r="H375" s="199" t="s">
        <v>29</v>
      </c>
      <c r="I375" s="198">
        <v>152</v>
      </c>
      <c r="J375" s="304"/>
      <c r="K375" s="200">
        <f>I375*J375</f>
        <v>0</v>
      </c>
      <c r="L375" s="511"/>
      <c r="M375" s="513"/>
      <c r="N375" s="513"/>
      <c r="O375" s="513"/>
      <c r="P375" s="519"/>
      <c r="Q375" s="660"/>
    </row>
    <row r="376" spans="1:17" ht="17.25" customHeight="1" thickBot="1">
      <c r="A376" s="471"/>
      <c r="B376" s="503"/>
      <c r="C376" s="503"/>
      <c r="D376" s="503"/>
      <c r="E376" s="503"/>
      <c r="F376" s="503"/>
      <c r="G376" s="217" t="s">
        <v>33</v>
      </c>
      <c r="H376" s="218"/>
      <c r="I376" s="218"/>
      <c r="J376" s="219"/>
      <c r="K376" s="220">
        <f>SUM(K374:K375)</f>
        <v>1980</v>
      </c>
      <c r="L376" s="531"/>
      <c r="M376" s="531"/>
      <c r="N376" s="531"/>
      <c r="O376" s="531"/>
      <c r="P376" s="521"/>
      <c r="Q376" s="526"/>
    </row>
    <row r="377" spans="1:17" ht="12" customHeight="1">
      <c r="A377" s="473">
        <v>96</v>
      </c>
      <c r="B377" s="483" t="s">
        <v>76</v>
      </c>
      <c r="C377" s="502">
        <v>1960</v>
      </c>
      <c r="D377" s="502">
        <v>1022.1</v>
      </c>
      <c r="E377" s="502">
        <v>890.6</v>
      </c>
      <c r="F377" s="502"/>
      <c r="G377" s="203" t="s">
        <v>254</v>
      </c>
      <c r="H377" s="204" t="s">
        <v>29</v>
      </c>
      <c r="I377" s="225">
        <v>320</v>
      </c>
      <c r="J377" s="226">
        <v>1.65</v>
      </c>
      <c r="K377" s="227">
        <f>I377*J377</f>
        <v>528</v>
      </c>
      <c r="L377" s="460">
        <f>K381</f>
        <v>832</v>
      </c>
      <c r="M377" s="508">
        <f>ROUND(L377*0.75,3)</f>
        <v>624</v>
      </c>
      <c r="N377" s="508">
        <f>L377-M377-O377</f>
        <v>166.4</v>
      </c>
      <c r="O377" s="508">
        <f>ROUND(L377*0.05,3)</f>
        <v>41.6</v>
      </c>
      <c r="P377" s="520"/>
      <c r="Q377" s="525"/>
    </row>
    <row r="378" spans="1:17" ht="18.75" customHeight="1">
      <c r="A378" s="476"/>
      <c r="B378" s="478"/>
      <c r="C378" s="480"/>
      <c r="D378" s="480"/>
      <c r="E378" s="480"/>
      <c r="F378" s="480"/>
      <c r="G378" s="202" t="s">
        <v>486</v>
      </c>
      <c r="H378" s="199"/>
      <c r="I378" s="198"/>
      <c r="J378" s="199"/>
      <c r="K378" s="200"/>
      <c r="L378" s="511"/>
      <c r="M378" s="513"/>
      <c r="N378" s="513"/>
      <c r="O378" s="513"/>
      <c r="P378" s="519"/>
      <c r="Q378" s="660"/>
    </row>
    <row r="379" spans="1:17" ht="10.5" customHeight="1">
      <c r="A379" s="476"/>
      <c r="B379" s="478"/>
      <c r="C379" s="480"/>
      <c r="D379" s="480"/>
      <c r="E379" s="480"/>
      <c r="F379" s="480"/>
      <c r="G379" s="202" t="s">
        <v>289</v>
      </c>
      <c r="H379" s="199" t="s">
        <v>45</v>
      </c>
      <c r="I379" s="198">
        <v>160</v>
      </c>
      <c r="J379" s="199">
        <v>1.9</v>
      </c>
      <c r="K379" s="200">
        <f>I379*J379</f>
        <v>304</v>
      </c>
      <c r="L379" s="511"/>
      <c r="M379" s="513"/>
      <c r="N379" s="513"/>
      <c r="O379" s="513"/>
      <c r="P379" s="519"/>
      <c r="Q379" s="660"/>
    </row>
    <row r="380" spans="1:17" ht="12" customHeight="1">
      <c r="A380" s="476"/>
      <c r="B380" s="478"/>
      <c r="C380" s="480"/>
      <c r="D380" s="480"/>
      <c r="E380" s="480"/>
      <c r="F380" s="480"/>
      <c r="G380" s="202" t="s">
        <v>259</v>
      </c>
      <c r="H380" s="199" t="s">
        <v>29</v>
      </c>
      <c r="I380" s="198">
        <v>152</v>
      </c>
      <c r="J380" s="304"/>
      <c r="K380" s="200">
        <f>I380*J380</f>
        <v>0</v>
      </c>
      <c r="L380" s="511"/>
      <c r="M380" s="513"/>
      <c r="N380" s="513"/>
      <c r="O380" s="513"/>
      <c r="P380" s="519"/>
      <c r="Q380" s="660"/>
    </row>
    <row r="381" spans="1:17" ht="17.25" customHeight="1" thickBot="1">
      <c r="A381" s="471"/>
      <c r="B381" s="503"/>
      <c r="C381" s="503"/>
      <c r="D381" s="503"/>
      <c r="E381" s="503"/>
      <c r="F381" s="503"/>
      <c r="G381" s="217" t="s">
        <v>33</v>
      </c>
      <c r="H381" s="218"/>
      <c r="I381" s="218"/>
      <c r="J381" s="219"/>
      <c r="K381" s="220">
        <f>SUM(K377:K380)</f>
        <v>832</v>
      </c>
      <c r="L381" s="531"/>
      <c r="M381" s="531"/>
      <c r="N381" s="531"/>
      <c r="O381" s="531"/>
      <c r="P381" s="521"/>
      <c r="Q381" s="526"/>
    </row>
    <row r="382" spans="1:17" ht="13.5" customHeight="1">
      <c r="A382" s="473">
        <v>97</v>
      </c>
      <c r="B382" s="483" t="s">
        <v>77</v>
      </c>
      <c r="C382" s="502">
        <v>1968</v>
      </c>
      <c r="D382" s="502">
        <v>1402.6</v>
      </c>
      <c r="E382" s="502">
        <v>1223.6</v>
      </c>
      <c r="F382" s="502"/>
      <c r="G382" s="203" t="s">
        <v>254</v>
      </c>
      <c r="H382" s="204" t="s">
        <v>29</v>
      </c>
      <c r="I382" s="225">
        <v>1680</v>
      </c>
      <c r="J382" s="226">
        <v>1.65</v>
      </c>
      <c r="K382" s="227">
        <f>I382*J382</f>
        <v>2772</v>
      </c>
      <c r="L382" s="460">
        <f>K384</f>
        <v>2772</v>
      </c>
      <c r="M382" s="508">
        <f>ROUND(L382*0.75,3)</f>
        <v>2079</v>
      </c>
      <c r="N382" s="508">
        <f>L382-M382-O382</f>
        <v>554.4</v>
      </c>
      <c r="O382" s="508">
        <f>ROUND(L382*0.05,3)</f>
        <v>138.6</v>
      </c>
      <c r="P382" s="520"/>
      <c r="Q382" s="525"/>
    </row>
    <row r="383" spans="1:17" ht="10.5" customHeight="1">
      <c r="A383" s="476"/>
      <c r="B383" s="478"/>
      <c r="C383" s="480"/>
      <c r="D383" s="480"/>
      <c r="E383" s="480"/>
      <c r="F383" s="480"/>
      <c r="G383" s="201" t="s">
        <v>262</v>
      </c>
      <c r="H383" s="214" t="s">
        <v>147</v>
      </c>
      <c r="I383" s="198">
        <v>3</v>
      </c>
      <c r="J383" s="304"/>
      <c r="K383" s="200">
        <f>I383*J383</f>
        <v>0</v>
      </c>
      <c r="L383" s="511"/>
      <c r="M383" s="513"/>
      <c r="N383" s="513"/>
      <c r="O383" s="513"/>
      <c r="P383" s="519"/>
      <c r="Q383" s="660"/>
    </row>
    <row r="384" spans="1:17" ht="17.25" customHeight="1" thickBot="1">
      <c r="A384" s="471"/>
      <c r="B384" s="503"/>
      <c r="C384" s="503"/>
      <c r="D384" s="503"/>
      <c r="E384" s="503"/>
      <c r="F384" s="503"/>
      <c r="G384" s="217" t="s">
        <v>33</v>
      </c>
      <c r="H384" s="218"/>
      <c r="I384" s="218"/>
      <c r="J384" s="219"/>
      <c r="K384" s="220">
        <f>SUM(K382:K383)</f>
        <v>2772</v>
      </c>
      <c r="L384" s="531"/>
      <c r="M384" s="531"/>
      <c r="N384" s="531"/>
      <c r="O384" s="531"/>
      <c r="P384" s="521"/>
      <c r="Q384" s="526"/>
    </row>
    <row r="385" spans="1:17" ht="13.5" customHeight="1">
      <c r="A385" s="473">
        <v>98</v>
      </c>
      <c r="B385" s="483" t="s">
        <v>263</v>
      </c>
      <c r="C385" s="502">
        <v>1973</v>
      </c>
      <c r="D385" s="502">
        <v>1760</v>
      </c>
      <c r="E385" s="502">
        <v>1487.7</v>
      </c>
      <c r="F385" s="502"/>
      <c r="G385" s="223" t="s">
        <v>48</v>
      </c>
      <c r="H385" s="204" t="s">
        <v>29</v>
      </c>
      <c r="I385" s="225">
        <v>783</v>
      </c>
      <c r="J385" s="226">
        <v>1.65</v>
      </c>
      <c r="K385" s="227">
        <f>I385*J385</f>
        <v>1291.9499999999998</v>
      </c>
      <c r="L385" s="460">
        <f>K388</f>
        <v>4091.9999999999995</v>
      </c>
      <c r="M385" s="508">
        <f>ROUND(L385*0.75,3)</f>
        <v>3069</v>
      </c>
      <c r="N385" s="508">
        <f>L385-M385-O385</f>
        <v>818.3999999999995</v>
      </c>
      <c r="O385" s="508">
        <f>ROUND(L385*0.05,3)</f>
        <v>204.6</v>
      </c>
      <c r="P385" s="520"/>
      <c r="Q385" s="525"/>
    </row>
    <row r="386" spans="1:17" ht="12" customHeight="1">
      <c r="A386" s="476"/>
      <c r="B386" s="478"/>
      <c r="C386" s="480"/>
      <c r="D386" s="480"/>
      <c r="E386" s="480"/>
      <c r="F386" s="480"/>
      <c r="G386" s="201" t="s">
        <v>254</v>
      </c>
      <c r="H386" s="197" t="s">
        <v>29</v>
      </c>
      <c r="I386" s="198">
        <v>1697</v>
      </c>
      <c r="J386" s="199">
        <v>1.65</v>
      </c>
      <c r="K386" s="200">
        <f>I386*J386</f>
        <v>2800.0499999999997</v>
      </c>
      <c r="L386" s="511"/>
      <c r="M386" s="513"/>
      <c r="N386" s="513"/>
      <c r="O386" s="513"/>
      <c r="P386" s="519"/>
      <c r="Q386" s="660"/>
    </row>
    <row r="387" spans="1:17" ht="15.75" customHeight="1">
      <c r="A387" s="476"/>
      <c r="B387" s="478"/>
      <c r="C387" s="480"/>
      <c r="D387" s="480"/>
      <c r="E387" s="480"/>
      <c r="F387" s="480"/>
      <c r="G387" s="202" t="s">
        <v>259</v>
      </c>
      <c r="H387" s="199" t="s">
        <v>29</v>
      </c>
      <c r="I387" s="198">
        <v>160</v>
      </c>
      <c r="J387" s="304"/>
      <c r="K387" s="200">
        <f>I387*J387</f>
        <v>0</v>
      </c>
      <c r="L387" s="511"/>
      <c r="M387" s="513"/>
      <c r="N387" s="513"/>
      <c r="O387" s="513"/>
      <c r="P387" s="519"/>
      <c r="Q387" s="660"/>
    </row>
    <row r="388" spans="1:17" ht="17.25" customHeight="1" thickBot="1">
      <c r="A388" s="471"/>
      <c r="B388" s="503"/>
      <c r="C388" s="503"/>
      <c r="D388" s="503"/>
      <c r="E388" s="503"/>
      <c r="F388" s="503"/>
      <c r="G388" s="217" t="s">
        <v>33</v>
      </c>
      <c r="H388" s="218"/>
      <c r="I388" s="218"/>
      <c r="J388" s="219"/>
      <c r="K388" s="220">
        <f>SUM(K385:K387)</f>
        <v>4091.9999999999995</v>
      </c>
      <c r="L388" s="531"/>
      <c r="M388" s="531"/>
      <c r="N388" s="531"/>
      <c r="O388" s="531"/>
      <c r="P388" s="521"/>
      <c r="Q388" s="526"/>
    </row>
    <row r="389" spans="1:17" ht="12.75" customHeight="1">
      <c r="A389" s="473">
        <v>99</v>
      </c>
      <c r="B389" s="483" t="s">
        <v>264</v>
      </c>
      <c r="C389" s="502">
        <v>1975</v>
      </c>
      <c r="D389" s="502">
        <v>1771.1</v>
      </c>
      <c r="E389" s="502">
        <v>1465.7</v>
      </c>
      <c r="F389" s="502"/>
      <c r="G389" s="223" t="s">
        <v>48</v>
      </c>
      <c r="H389" s="204" t="s">
        <v>29</v>
      </c>
      <c r="I389" s="225">
        <v>755</v>
      </c>
      <c r="J389" s="226">
        <v>1.65</v>
      </c>
      <c r="K389" s="227">
        <f>I389*J389</f>
        <v>1245.75</v>
      </c>
      <c r="L389" s="460">
        <f>K392</f>
        <v>4133.25</v>
      </c>
      <c r="M389" s="508">
        <f>ROUND(L389*0.75,3)</f>
        <v>3099.938</v>
      </c>
      <c r="N389" s="508">
        <f>L389-M389-O389</f>
        <v>826.6489999999999</v>
      </c>
      <c r="O389" s="508">
        <f>ROUND(L389*0.05,3)</f>
        <v>206.663</v>
      </c>
      <c r="P389" s="520"/>
      <c r="Q389" s="525"/>
    </row>
    <row r="390" spans="1:17" ht="13.5" customHeight="1">
      <c r="A390" s="476"/>
      <c r="B390" s="478"/>
      <c r="C390" s="480"/>
      <c r="D390" s="480"/>
      <c r="E390" s="480"/>
      <c r="F390" s="480"/>
      <c r="G390" s="201" t="s">
        <v>254</v>
      </c>
      <c r="H390" s="197" t="s">
        <v>29</v>
      </c>
      <c r="I390" s="198">
        <v>1750</v>
      </c>
      <c r="J390" s="199">
        <v>1.65</v>
      </c>
      <c r="K390" s="200">
        <f>I390*J390</f>
        <v>2887.5</v>
      </c>
      <c r="L390" s="511"/>
      <c r="M390" s="513"/>
      <c r="N390" s="513"/>
      <c r="O390" s="513"/>
      <c r="P390" s="519"/>
      <c r="Q390" s="660"/>
    </row>
    <row r="391" spans="1:17" ht="12.75" customHeight="1">
      <c r="A391" s="476"/>
      <c r="B391" s="478"/>
      <c r="C391" s="480"/>
      <c r="D391" s="480"/>
      <c r="E391" s="480"/>
      <c r="F391" s="480"/>
      <c r="G391" s="202" t="s">
        <v>259</v>
      </c>
      <c r="H391" s="199" t="s">
        <v>29</v>
      </c>
      <c r="I391" s="198">
        <v>160</v>
      </c>
      <c r="J391" s="304"/>
      <c r="K391" s="200">
        <f>I391*J391</f>
        <v>0</v>
      </c>
      <c r="L391" s="511"/>
      <c r="M391" s="513"/>
      <c r="N391" s="513"/>
      <c r="O391" s="513"/>
      <c r="P391" s="519"/>
      <c r="Q391" s="660"/>
    </row>
    <row r="392" spans="1:17" ht="17.25" customHeight="1" thickBot="1">
      <c r="A392" s="471"/>
      <c r="B392" s="503"/>
      <c r="C392" s="503"/>
      <c r="D392" s="503"/>
      <c r="E392" s="503"/>
      <c r="F392" s="503"/>
      <c r="G392" s="217" t="s">
        <v>33</v>
      </c>
      <c r="H392" s="218"/>
      <c r="I392" s="218"/>
      <c r="J392" s="219"/>
      <c r="K392" s="220">
        <f>SUM(K389:K391)</f>
        <v>4133.25</v>
      </c>
      <c r="L392" s="531"/>
      <c r="M392" s="531"/>
      <c r="N392" s="531"/>
      <c r="O392" s="531"/>
      <c r="P392" s="521"/>
      <c r="Q392" s="526"/>
    </row>
    <row r="393" spans="1:17" ht="11.25" customHeight="1">
      <c r="A393" s="473">
        <v>100</v>
      </c>
      <c r="B393" s="483" t="s">
        <v>265</v>
      </c>
      <c r="C393" s="502">
        <v>1988</v>
      </c>
      <c r="D393" s="502">
        <v>3068.2</v>
      </c>
      <c r="E393" s="502">
        <v>2264.5</v>
      </c>
      <c r="F393" s="502"/>
      <c r="G393" s="203" t="s">
        <v>254</v>
      </c>
      <c r="H393" s="204" t="s">
        <v>29</v>
      </c>
      <c r="I393" s="225">
        <v>1790</v>
      </c>
      <c r="J393" s="226">
        <v>1.65</v>
      </c>
      <c r="K393" s="227">
        <f>I393*J393</f>
        <v>2953.5</v>
      </c>
      <c r="L393" s="460">
        <f>K397</f>
        <v>3219.5</v>
      </c>
      <c r="M393" s="508">
        <f>ROUND(L393*0.75,3)</f>
        <v>2414.625</v>
      </c>
      <c r="N393" s="508">
        <f>L393-M393-O393</f>
        <v>643.9</v>
      </c>
      <c r="O393" s="508">
        <f>ROUND(L393*0.05,3)</f>
        <v>160.975</v>
      </c>
      <c r="P393" s="520"/>
      <c r="Q393" s="525"/>
    </row>
    <row r="394" spans="1:17" ht="11.25" customHeight="1">
      <c r="A394" s="476"/>
      <c r="B394" s="478"/>
      <c r="C394" s="480"/>
      <c r="D394" s="480"/>
      <c r="E394" s="480"/>
      <c r="F394" s="480"/>
      <c r="G394" s="201" t="s">
        <v>259</v>
      </c>
      <c r="H394" s="197" t="s">
        <v>29</v>
      </c>
      <c r="I394" s="198">
        <v>120</v>
      </c>
      <c r="J394" s="304"/>
      <c r="K394" s="200">
        <f>I394*J394</f>
        <v>0</v>
      </c>
      <c r="L394" s="511"/>
      <c r="M394" s="513"/>
      <c r="N394" s="513"/>
      <c r="O394" s="513"/>
      <c r="P394" s="519"/>
      <c r="Q394" s="660"/>
    </row>
    <row r="395" spans="1:17" ht="18.75" customHeight="1">
      <c r="A395" s="476"/>
      <c r="B395" s="478"/>
      <c r="C395" s="480"/>
      <c r="D395" s="480"/>
      <c r="E395" s="480"/>
      <c r="F395" s="480"/>
      <c r="G395" s="202" t="s">
        <v>486</v>
      </c>
      <c r="H395" s="199"/>
      <c r="I395" s="198"/>
      <c r="J395" s="199"/>
      <c r="K395" s="200"/>
      <c r="L395" s="511"/>
      <c r="M395" s="513"/>
      <c r="N395" s="513"/>
      <c r="O395" s="513"/>
      <c r="P395" s="519"/>
      <c r="Q395" s="660"/>
    </row>
    <row r="396" spans="1:17" ht="12" customHeight="1">
      <c r="A396" s="476"/>
      <c r="B396" s="478"/>
      <c r="C396" s="480"/>
      <c r="D396" s="480"/>
      <c r="E396" s="480"/>
      <c r="F396" s="480"/>
      <c r="G396" s="202" t="s">
        <v>289</v>
      </c>
      <c r="H396" s="199" t="s">
        <v>45</v>
      </c>
      <c r="I396" s="198">
        <v>140</v>
      </c>
      <c r="J396" s="199">
        <v>1.9</v>
      </c>
      <c r="K396" s="200">
        <f>I396*J396</f>
        <v>266</v>
      </c>
      <c r="L396" s="511"/>
      <c r="M396" s="513"/>
      <c r="N396" s="513"/>
      <c r="O396" s="513"/>
      <c r="P396" s="519"/>
      <c r="Q396" s="660"/>
    </row>
    <row r="397" spans="1:17" ht="17.25" customHeight="1" thickBot="1">
      <c r="A397" s="471"/>
      <c r="B397" s="503"/>
      <c r="C397" s="503"/>
      <c r="D397" s="503"/>
      <c r="E397" s="503"/>
      <c r="F397" s="503"/>
      <c r="G397" s="217" t="s">
        <v>33</v>
      </c>
      <c r="H397" s="218"/>
      <c r="I397" s="218"/>
      <c r="J397" s="219"/>
      <c r="K397" s="220">
        <f>SUM(K393:K396)</f>
        <v>3219.5</v>
      </c>
      <c r="L397" s="531"/>
      <c r="M397" s="531"/>
      <c r="N397" s="531"/>
      <c r="O397" s="531"/>
      <c r="P397" s="521"/>
      <c r="Q397" s="526"/>
    </row>
    <row r="398" spans="1:17" ht="11.25" customHeight="1">
      <c r="A398" s="473">
        <v>101</v>
      </c>
      <c r="B398" s="483" t="s">
        <v>266</v>
      </c>
      <c r="C398" s="502">
        <v>1989</v>
      </c>
      <c r="D398" s="502">
        <v>1538.9</v>
      </c>
      <c r="E398" s="502">
        <v>1311.7</v>
      </c>
      <c r="F398" s="502"/>
      <c r="G398" s="203" t="s">
        <v>48</v>
      </c>
      <c r="H398" s="204" t="s">
        <v>29</v>
      </c>
      <c r="I398" s="225">
        <v>530</v>
      </c>
      <c r="J398" s="226">
        <v>1.65</v>
      </c>
      <c r="K398" s="227">
        <f>I398*J398</f>
        <v>874.5</v>
      </c>
      <c r="L398" s="460">
        <f>K402</f>
        <v>3743</v>
      </c>
      <c r="M398" s="508">
        <f>ROUND(L398*0.75,3)</f>
        <v>2807.25</v>
      </c>
      <c r="N398" s="508">
        <f>L398-M398-O398</f>
        <v>748.6</v>
      </c>
      <c r="O398" s="508">
        <f>ROUND(L398*0.05,3)</f>
        <v>187.15</v>
      </c>
      <c r="P398" s="520"/>
      <c r="Q398" s="525"/>
    </row>
    <row r="399" spans="1:17" ht="11.25" customHeight="1">
      <c r="A399" s="476"/>
      <c r="B399" s="478"/>
      <c r="C399" s="480"/>
      <c r="D399" s="480"/>
      <c r="E399" s="480"/>
      <c r="F399" s="480"/>
      <c r="G399" s="201" t="s">
        <v>254</v>
      </c>
      <c r="H399" s="197" t="s">
        <v>29</v>
      </c>
      <c r="I399" s="198">
        <v>1598</v>
      </c>
      <c r="J399" s="199">
        <v>1.65</v>
      </c>
      <c r="K399" s="200">
        <f>I399*J399</f>
        <v>2636.7</v>
      </c>
      <c r="L399" s="511"/>
      <c r="M399" s="513"/>
      <c r="N399" s="513"/>
      <c r="O399" s="513"/>
      <c r="P399" s="519"/>
      <c r="Q399" s="660"/>
    </row>
    <row r="400" spans="1:17" ht="18.75" customHeight="1">
      <c r="A400" s="476"/>
      <c r="B400" s="478"/>
      <c r="C400" s="480"/>
      <c r="D400" s="480"/>
      <c r="E400" s="480"/>
      <c r="F400" s="480"/>
      <c r="G400" s="202" t="s">
        <v>486</v>
      </c>
      <c r="H400" s="199"/>
      <c r="I400" s="198"/>
      <c r="J400" s="199"/>
      <c r="K400" s="200"/>
      <c r="L400" s="511"/>
      <c r="M400" s="513"/>
      <c r="N400" s="513"/>
      <c r="O400" s="513"/>
      <c r="P400" s="519"/>
      <c r="Q400" s="660"/>
    </row>
    <row r="401" spans="1:17" ht="11.25" customHeight="1">
      <c r="A401" s="476"/>
      <c r="B401" s="478"/>
      <c r="C401" s="480"/>
      <c r="D401" s="480"/>
      <c r="E401" s="480"/>
      <c r="F401" s="480"/>
      <c r="G401" s="202" t="s">
        <v>289</v>
      </c>
      <c r="H401" s="199" t="s">
        <v>45</v>
      </c>
      <c r="I401" s="198">
        <v>122</v>
      </c>
      <c r="J401" s="199">
        <v>1.9</v>
      </c>
      <c r="K401" s="200">
        <f>I401*J401</f>
        <v>231.79999999999998</v>
      </c>
      <c r="L401" s="511"/>
      <c r="M401" s="513"/>
      <c r="N401" s="513"/>
      <c r="O401" s="513"/>
      <c r="P401" s="519"/>
      <c r="Q401" s="660"/>
    </row>
    <row r="402" spans="1:17" ht="17.25" customHeight="1" thickBot="1">
      <c r="A402" s="471"/>
      <c r="B402" s="503"/>
      <c r="C402" s="503"/>
      <c r="D402" s="503"/>
      <c r="E402" s="503"/>
      <c r="F402" s="503"/>
      <c r="G402" s="217" t="s">
        <v>33</v>
      </c>
      <c r="H402" s="218"/>
      <c r="I402" s="218"/>
      <c r="J402" s="219"/>
      <c r="K402" s="220">
        <f>SUM(K398:K401)</f>
        <v>3743</v>
      </c>
      <c r="L402" s="531"/>
      <c r="M402" s="531"/>
      <c r="N402" s="531"/>
      <c r="O402" s="531"/>
      <c r="P402" s="521"/>
      <c r="Q402" s="526"/>
    </row>
    <row r="403" spans="1:17" ht="9.75" customHeight="1">
      <c r="A403" s="527">
        <v>102</v>
      </c>
      <c r="B403" s="483" t="s">
        <v>75</v>
      </c>
      <c r="C403" s="502">
        <v>1973</v>
      </c>
      <c r="D403" s="502">
        <v>549</v>
      </c>
      <c r="E403" s="502">
        <v>497</v>
      </c>
      <c r="F403" s="502"/>
      <c r="G403" s="223" t="s">
        <v>48</v>
      </c>
      <c r="H403" s="254" t="s">
        <v>29</v>
      </c>
      <c r="I403" s="225">
        <v>312</v>
      </c>
      <c r="J403" s="226">
        <v>1.35</v>
      </c>
      <c r="K403" s="227">
        <f>I403*J403</f>
        <v>421.20000000000005</v>
      </c>
      <c r="L403" s="460">
        <f>K404</f>
        <v>421.20000000000005</v>
      </c>
      <c r="M403" s="508">
        <f>ROUND(L403*0.75,3)</f>
        <v>315.9</v>
      </c>
      <c r="N403" s="508">
        <f>L403-M403</f>
        <v>105.30000000000007</v>
      </c>
      <c r="O403" s="508">
        <f>ROUND(L403*0.05,3)</f>
        <v>21.06</v>
      </c>
      <c r="P403" s="520"/>
      <c r="Q403" s="525"/>
    </row>
    <row r="404" spans="1:17" ht="18" customHeight="1" thickBot="1">
      <c r="A404" s="570"/>
      <c r="B404" s="503"/>
      <c r="C404" s="503"/>
      <c r="D404" s="503"/>
      <c r="E404" s="503"/>
      <c r="F404" s="503"/>
      <c r="G404" s="217" t="s">
        <v>33</v>
      </c>
      <c r="H404" s="218"/>
      <c r="I404" s="218"/>
      <c r="J404" s="219"/>
      <c r="K404" s="220">
        <f>SUM(K403:K403)</f>
        <v>421.20000000000005</v>
      </c>
      <c r="L404" s="531"/>
      <c r="M404" s="531"/>
      <c r="N404" s="531"/>
      <c r="O404" s="531"/>
      <c r="P404" s="521"/>
      <c r="Q404" s="526"/>
    </row>
    <row r="405" spans="1:17" ht="9.75" customHeight="1" thickBot="1">
      <c r="A405" s="527">
        <v>104</v>
      </c>
      <c r="B405" s="528" t="s">
        <v>267</v>
      </c>
      <c r="C405" s="522">
        <v>1964</v>
      </c>
      <c r="D405" s="522">
        <v>367.9</v>
      </c>
      <c r="E405" s="522">
        <v>337.6</v>
      </c>
      <c r="F405" s="522"/>
      <c r="G405" s="223" t="s">
        <v>48</v>
      </c>
      <c r="H405" s="254" t="s">
        <v>29</v>
      </c>
      <c r="I405" s="225">
        <v>207</v>
      </c>
      <c r="J405" s="226">
        <v>1.35</v>
      </c>
      <c r="K405" s="227">
        <f>I405*J405</f>
        <v>279.45000000000005</v>
      </c>
      <c r="L405" s="535">
        <f>K409</f>
        <v>814.875</v>
      </c>
      <c r="M405" s="523">
        <f>ROUND(L405*0.75,3)</f>
        <v>611.156</v>
      </c>
      <c r="N405" s="523">
        <f>L405-M405</f>
        <v>203.71900000000005</v>
      </c>
      <c r="O405" s="529">
        <f>ROUND(L405*0.05,3)</f>
        <v>40.744</v>
      </c>
      <c r="P405" s="749"/>
      <c r="Q405" s="759"/>
    </row>
    <row r="406" spans="1:17" ht="9.75" customHeight="1">
      <c r="A406" s="449"/>
      <c r="B406" s="516"/>
      <c r="C406" s="453"/>
      <c r="D406" s="453"/>
      <c r="E406" s="453"/>
      <c r="F406" s="453"/>
      <c r="G406" s="201" t="s">
        <v>254</v>
      </c>
      <c r="H406" s="197" t="s">
        <v>29</v>
      </c>
      <c r="I406" s="198">
        <v>324.5</v>
      </c>
      <c r="J406" s="199">
        <v>1.65</v>
      </c>
      <c r="K406" s="221">
        <f>I406*J406</f>
        <v>535.425</v>
      </c>
      <c r="L406" s="709"/>
      <c r="M406" s="454"/>
      <c r="N406" s="454"/>
      <c r="O406" s="517"/>
      <c r="P406" s="518"/>
      <c r="Q406" s="451"/>
    </row>
    <row r="407" spans="1:17" ht="9.75" customHeight="1">
      <c r="A407" s="449"/>
      <c r="B407" s="516"/>
      <c r="C407" s="453"/>
      <c r="D407" s="453"/>
      <c r="E407" s="453"/>
      <c r="F407" s="453"/>
      <c r="G407" s="201" t="s">
        <v>259</v>
      </c>
      <c r="H407" s="197" t="s">
        <v>29</v>
      </c>
      <c r="I407" s="198">
        <v>58.4</v>
      </c>
      <c r="J407" s="304"/>
      <c r="K407" s="221">
        <f>I407*J407</f>
        <v>0</v>
      </c>
      <c r="L407" s="709"/>
      <c r="M407" s="454"/>
      <c r="N407" s="454"/>
      <c r="O407" s="517"/>
      <c r="P407" s="518"/>
      <c r="Q407" s="451"/>
    </row>
    <row r="408" spans="1:17" ht="9.75" customHeight="1" thickBot="1">
      <c r="A408" s="449"/>
      <c r="B408" s="516"/>
      <c r="C408" s="453"/>
      <c r="D408" s="453"/>
      <c r="E408" s="453"/>
      <c r="F408" s="453"/>
      <c r="G408" s="202" t="s">
        <v>268</v>
      </c>
      <c r="H408" s="214" t="s">
        <v>29</v>
      </c>
      <c r="I408" s="198">
        <v>5.4</v>
      </c>
      <c r="J408" s="304"/>
      <c r="K408" s="221">
        <f>I408*J408</f>
        <v>0</v>
      </c>
      <c r="L408" s="709"/>
      <c r="M408" s="454"/>
      <c r="N408" s="454"/>
      <c r="O408" s="517"/>
      <c r="P408" s="518"/>
      <c r="Q408" s="451"/>
    </row>
    <row r="409" spans="1:17" ht="18" customHeight="1" thickBot="1">
      <c r="A409" s="570"/>
      <c r="B409" s="548"/>
      <c r="C409" s="548"/>
      <c r="D409" s="548"/>
      <c r="E409" s="548"/>
      <c r="F409" s="548"/>
      <c r="G409" s="217" t="s">
        <v>33</v>
      </c>
      <c r="H409" s="218"/>
      <c r="I409" s="218"/>
      <c r="J409" s="219"/>
      <c r="K409" s="220">
        <f>SUM(K405:K408)</f>
        <v>814.875</v>
      </c>
      <c r="L409" s="560"/>
      <c r="M409" s="560"/>
      <c r="N409" s="560"/>
      <c r="O409" s="565"/>
      <c r="P409" s="749"/>
      <c r="Q409" s="759"/>
    </row>
    <row r="410" spans="1:19" ht="12" customHeight="1">
      <c r="A410" s="473">
        <v>105</v>
      </c>
      <c r="B410" s="483" t="s">
        <v>269</v>
      </c>
      <c r="C410" s="502">
        <v>1964</v>
      </c>
      <c r="D410" s="502">
        <v>341.8</v>
      </c>
      <c r="E410" s="502">
        <v>310.7</v>
      </c>
      <c r="F410" s="502"/>
      <c r="G410" s="203" t="s">
        <v>48</v>
      </c>
      <c r="H410" s="204" t="s">
        <v>29</v>
      </c>
      <c r="I410" s="225">
        <v>230</v>
      </c>
      <c r="J410" s="226">
        <v>1.35</v>
      </c>
      <c r="K410" s="227">
        <f>I410*J410</f>
        <v>310.5</v>
      </c>
      <c r="L410" s="460">
        <f>K415</f>
        <v>1058.6</v>
      </c>
      <c r="M410" s="508">
        <f>ROUND(L410*0.75,3)</f>
        <v>793.95</v>
      </c>
      <c r="N410" s="508">
        <f>L410-M410-O410</f>
        <v>211.71999999999986</v>
      </c>
      <c r="O410" s="508">
        <f>ROUND(L410*0.05,3)</f>
        <v>52.93</v>
      </c>
      <c r="P410" s="520"/>
      <c r="Q410" s="525"/>
      <c r="R410" s="320"/>
      <c r="S410" s="281"/>
    </row>
    <row r="411" spans="1:19" ht="12" customHeight="1">
      <c r="A411" s="476"/>
      <c r="B411" s="478"/>
      <c r="C411" s="480"/>
      <c r="D411" s="480"/>
      <c r="E411" s="480"/>
      <c r="F411" s="480"/>
      <c r="G411" s="201" t="s">
        <v>254</v>
      </c>
      <c r="H411" s="197" t="s">
        <v>29</v>
      </c>
      <c r="I411" s="198">
        <v>382</v>
      </c>
      <c r="J411" s="199">
        <v>1.65</v>
      </c>
      <c r="K411" s="200">
        <f>I411*J411</f>
        <v>630.3</v>
      </c>
      <c r="L411" s="511"/>
      <c r="M411" s="513"/>
      <c r="N411" s="513"/>
      <c r="O411" s="513"/>
      <c r="P411" s="519"/>
      <c r="Q411" s="660"/>
      <c r="R411" s="316"/>
      <c r="S411" s="279"/>
    </row>
    <row r="412" spans="1:19" ht="12.75" customHeight="1">
      <c r="A412" s="476"/>
      <c r="B412" s="478"/>
      <c r="C412" s="480"/>
      <c r="D412" s="480"/>
      <c r="E412" s="480"/>
      <c r="F412" s="480"/>
      <c r="G412" s="201" t="s">
        <v>259</v>
      </c>
      <c r="H412" s="197" t="s">
        <v>29</v>
      </c>
      <c r="I412" s="198">
        <v>62</v>
      </c>
      <c r="J412" s="304"/>
      <c r="K412" s="200">
        <f>I412*J412</f>
        <v>0</v>
      </c>
      <c r="L412" s="511"/>
      <c r="M412" s="513"/>
      <c r="N412" s="513"/>
      <c r="O412" s="513"/>
      <c r="P412" s="519"/>
      <c r="Q412" s="660"/>
      <c r="R412" s="316"/>
      <c r="S412" s="279"/>
    </row>
    <row r="413" spans="1:19" ht="18.75" customHeight="1">
      <c r="A413" s="476"/>
      <c r="B413" s="478"/>
      <c r="C413" s="480"/>
      <c r="D413" s="480"/>
      <c r="E413" s="480"/>
      <c r="F413" s="480"/>
      <c r="G413" s="202" t="s">
        <v>486</v>
      </c>
      <c r="H413" s="199"/>
      <c r="I413" s="198"/>
      <c r="J413" s="199"/>
      <c r="K413" s="200">
        <f>I413*J413</f>
        <v>0</v>
      </c>
      <c r="L413" s="511"/>
      <c r="M413" s="513"/>
      <c r="N413" s="513"/>
      <c r="O413" s="513"/>
      <c r="P413" s="519"/>
      <c r="Q413" s="660"/>
      <c r="R413" s="316"/>
      <c r="S413" s="279"/>
    </row>
    <row r="414" spans="1:19" ht="9.75" customHeight="1">
      <c r="A414" s="476"/>
      <c r="B414" s="478"/>
      <c r="C414" s="480"/>
      <c r="D414" s="480"/>
      <c r="E414" s="480"/>
      <c r="F414" s="480"/>
      <c r="G414" s="202" t="s">
        <v>289</v>
      </c>
      <c r="H414" s="199" t="s">
        <v>45</v>
      </c>
      <c r="I414" s="198">
        <v>62</v>
      </c>
      <c r="J414" s="199">
        <v>1.9</v>
      </c>
      <c r="K414" s="200">
        <f>I414*J414</f>
        <v>117.8</v>
      </c>
      <c r="L414" s="511"/>
      <c r="M414" s="513"/>
      <c r="N414" s="513"/>
      <c r="O414" s="513"/>
      <c r="P414" s="519"/>
      <c r="Q414" s="660"/>
      <c r="R414" s="316"/>
      <c r="S414" s="279"/>
    </row>
    <row r="415" spans="1:19" ht="17.25" customHeight="1" thickBot="1">
      <c r="A415" s="471"/>
      <c r="B415" s="503"/>
      <c r="C415" s="503"/>
      <c r="D415" s="503"/>
      <c r="E415" s="503"/>
      <c r="F415" s="503"/>
      <c r="G415" s="217" t="s">
        <v>487</v>
      </c>
      <c r="H415" s="218"/>
      <c r="I415" s="218"/>
      <c r="J415" s="219"/>
      <c r="K415" s="220">
        <f>SUM(K410:K414)</f>
        <v>1058.6</v>
      </c>
      <c r="L415" s="531"/>
      <c r="M415" s="531"/>
      <c r="N415" s="531"/>
      <c r="O415" s="531"/>
      <c r="P415" s="521"/>
      <c r="Q415" s="526"/>
      <c r="R415" s="321"/>
      <c r="S415" s="282"/>
    </row>
    <row r="416" spans="1:19" ht="12" customHeight="1">
      <c r="A416" s="473">
        <v>106</v>
      </c>
      <c r="B416" s="483" t="s">
        <v>270</v>
      </c>
      <c r="C416" s="502">
        <v>1964</v>
      </c>
      <c r="D416" s="502">
        <v>372.9</v>
      </c>
      <c r="E416" s="502">
        <v>341.3</v>
      </c>
      <c r="F416" s="502"/>
      <c r="G416" s="203" t="s">
        <v>254</v>
      </c>
      <c r="H416" s="204" t="s">
        <v>29</v>
      </c>
      <c r="I416" s="225">
        <v>325</v>
      </c>
      <c r="J416" s="226">
        <v>1.65</v>
      </c>
      <c r="K416" s="227">
        <f>I416*J416</f>
        <v>536.25</v>
      </c>
      <c r="L416" s="460">
        <f>K419</f>
        <v>536.25</v>
      </c>
      <c r="M416" s="508">
        <f>ROUND(L416*0.75,3)</f>
        <v>402.188</v>
      </c>
      <c r="N416" s="508">
        <f>L416-M416-O416</f>
        <v>107.24900000000001</v>
      </c>
      <c r="O416" s="508">
        <f>ROUND(L416*0.05,3)</f>
        <v>26.813</v>
      </c>
      <c r="P416" s="520"/>
      <c r="Q416" s="525"/>
      <c r="R416" s="325">
        <v>2011</v>
      </c>
      <c r="S416" s="281"/>
    </row>
    <row r="417" spans="1:19" ht="12.75" customHeight="1">
      <c r="A417" s="476"/>
      <c r="B417" s="478"/>
      <c r="C417" s="480"/>
      <c r="D417" s="480"/>
      <c r="E417" s="480"/>
      <c r="F417" s="480"/>
      <c r="G417" s="201" t="s">
        <v>262</v>
      </c>
      <c r="H417" s="214" t="s">
        <v>147</v>
      </c>
      <c r="I417" s="198">
        <v>1</v>
      </c>
      <c r="J417" s="304"/>
      <c r="K417" s="200">
        <f>I417*J417</f>
        <v>0</v>
      </c>
      <c r="L417" s="511"/>
      <c r="M417" s="513"/>
      <c r="N417" s="513"/>
      <c r="O417" s="513"/>
      <c r="P417" s="519"/>
      <c r="Q417" s="660"/>
      <c r="R417" s="326" t="s">
        <v>482</v>
      </c>
      <c r="S417" s="279"/>
    </row>
    <row r="418" spans="1:19" ht="18.75" customHeight="1">
      <c r="A418" s="476"/>
      <c r="B418" s="478"/>
      <c r="C418" s="480"/>
      <c r="D418" s="480"/>
      <c r="E418" s="480"/>
      <c r="F418" s="480"/>
      <c r="G418" s="201" t="s">
        <v>259</v>
      </c>
      <c r="H418" s="197" t="s">
        <v>29</v>
      </c>
      <c r="I418" s="198">
        <v>58.5</v>
      </c>
      <c r="J418" s="304"/>
      <c r="K418" s="200">
        <f>I418*J418</f>
        <v>0</v>
      </c>
      <c r="L418" s="511"/>
      <c r="M418" s="513"/>
      <c r="N418" s="513"/>
      <c r="O418" s="513"/>
      <c r="P418" s="519"/>
      <c r="Q418" s="660"/>
      <c r="R418" s="316"/>
      <c r="S418" s="279"/>
    </row>
    <row r="419" spans="1:19" ht="17.25" customHeight="1" thickBot="1">
      <c r="A419" s="471"/>
      <c r="B419" s="503"/>
      <c r="C419" s="503"/>
      <c r="D419" s="503"/>
      <c r="E419" s="503"/>
      <c r="F419" s="503"/>
      <c r="G419" s="217" t="s">
        <v>33</v>
      </c>
      <c r="H419" s="218"/>
      <c r="I419" s="218"/>
      <c r="J419" s="219"/>
      <c r="K419" s="220">
        <f>SUM(K416:K418)</f>
        <v>536.25</v>
      </c>
      <c r="L419" s="531"/>
      <c r="M419" s="531"/>
      <c r="N419" s="531"/>
      <c r="O419" s="531"/>
      <c r="P419" s="521"/>
      <c r="Q419" s="526"/>
      <c r="R419" s="321"/>
      <c r="S419" s="282"/>
    </row>
    <row r="420" spans="1:17" ht="13.5" customHeight="1">
      <c r="A420" s="473">
        <v>107</v>
      </c>
      <c r="B420" s="483" t="s">
        <v>271</v>
      </c>
      <c r="C420" s="502">
        <v>1973</v>
      </c>
      <c r="D420" s="502">
        <v>405.4</v>
      </c>
      <c r="E420" s="502">
        <v>364.5</v>
      </c>
      <c r="F420" s="502"/>
      <c r="G420" s="203" t="s">
        <v>48</v>
      </c>
      <c r="H420" s="204" t="s">
        <v>29</v>
      </c>
      <c r="I420" s="225">
        <v>262</v>
      </c>
      <c r="J420" s="226">
        <v>1.65</v>
      </c>
      <c r="K420" s="227">
        <f>I420*J420</f>
        <v>432.29999999999995</v>
      </c>
      <c r="L420" s="460">
        <f>K424</f>
        <v>1190.31</v>
      </c>
      <c r="M420" s="508">
        <f>ROUND(L420*0.75,3)</f>
        <v>892.733</v>
      </c>
      <c r="N420" s="508">
        <f>L420-M420-O420</f>
        <v>238.061</v>
      </c>
      <c r="O420" s="508">
        <f>ROUND(L420*0.05,3)</f>
        <v>59.516</v>
      </c>
      <c r="P420" s="520"/>
      <c r="Q420" s="525"/>
    </row>
    <row r="421" spans="1:17" ht="11.25" customHeight="1">
      <c r="A421" s="476"/>
      <c r="B421" s="478"/>
      <c r="C421" s="480"/>
      <c r="D421" s="480"/>
      <c r="E421" s="480"/>
      <c r="F421" s="480"/>
      <c r="G421" s="201" t="s">
        <v>254</v>
      </c>
      <c r="H421" s="197" t="s">
        <v>29</v>
      </c>
      <c r="I421" s="198">
        <v>459.4</v>
      </c>
      <c r="J421" s="199">
        <v>1.65</v>
      </c>
      <c r="K421" s="200">
        <f>I421*J421</f>
        <v>758.0099999999999</v>
      </c>
      <c r="L421" s="511"/>
      <c r="M421" s="513"/>
      <c r="N421" s="513"/>
      <c r="O421" s="513"/>
      <c r="P421" s="519"/>
      <c r="Q421" s="660"/>
    </row>
    <row r="422" spans="1:17" ht="11.25" customHeight="1">
      <c r="A422" s="476"/>
      <c r="B422" s="478"/>
      <c r="C422" s="480"/>
      <c r="D422" s="480"/>
      <c r="E422" s="480"/>
      <c r="F422" s="480"/>
      <c r="G422" s="201" t="s">
        <v>259</v>
      </c>
      <c r="H422" s="197" t="s">
        <v>29</v>
      </c>
      <c r="I422" s="198">
        <v>66</v>
      </c>
      <c r="J422" s="304"/>
      <c r="K422" s="200">
        <f>I422*J422</f>
        <v>0</v>
      </c>
      <c r="L422" s="511"/>
      <c r="M422" s="513"/>
      <c r="N422" s="513"/>
      <c r="O422" s="513"/>
      <c r="P422" s="519"/>
      <c r="Q422" s="660"/>
    </row>
    <row r="423" spans="1:17" ht="26.25" customHeight="1">
      <c r="A423" s="476"/>
      <c r="B423" s="478"/>
      <c r="C423" s="480"/>
      <c r="D423" s="480"/>
      <c r="E423" s="480"/>
      <c r="F423" s="480"/>
      <c r="G423" s="202" t="s">
        <v>272</v>
      </c>
      <c r="H423" s="199" t="s">
        <v>147</v>
      </c>
      <c r="I423" s="198">
        <v>1</v>
      </c>
      <c r="J423" s="304"/>
      <c r="K423" s="200">
        <f>I423*J423</f>
        <v>0</v>
      </c>
      <c r="L423" s="511"/>
      <c r="M423" s="513"/>
      <c r="N423" s="513"/>
      <c r="O423" s="513"/>
      <c r="P423" s="519"/>
      <c r="Q423" s="660"/>
    </row>
    <row r="424" spans="1:17" ht="17.25" customHeight="1" thickBot="1">
      <c r="A424" s="471"/>
      <c r="B424" s="503"/>
      <c r="C424" s="503"/>
      <c r="D424" s="503"/>
      <c r="E424" s="503"/>
      <c r="F424" s="503"/>
      <c r="G424" s="217" t="s">
        <v>33</v>
      </c>
      <c r="H424" s="218"/>
      <c r="I424" s="218"/>
      <c r="J424" s="219"/>
      <c r="K424" s="220">
        <f>SUM(K420:K423)</f>
        <v>1190.31</v>
      </c>
      <c r="L424" s="531"/>
      <c r="M424" s="531"/>
      <c r="N424" s="531"/>
      <c r="O424" s="531"/>
      <c r="P424" s="521"/>
      <c r="Q424" s="526"/>
    </row>
    <row r="425" spans="1:17" ht="12.75" customHeight="1">
      <c r="A425" s="473">
        <v>108</v>
      </c>
      <c r="B425" s="483" t="s">
        <v>273</v>
      </c>
      <c r="C425" s="502">
        <v>1976</v>
      </c>
      <c r="D425" s="502">
        <v>1828.7</v>
      </c>
      <c r="E425" s="502">
        <v>1067.7</v>
      </c>
      <c r="F425" s="502"/>
      <c r="G425" s="203" t="s">
        <v>48</v>
      </c>
      <c r="H425" s="204" t="s">
        <v>29</v>
      </c>
      <c r="I425" s="225">
        <v>520</v>
      </c>
      <c r="J425" s="226">
        <v>1.65</v>
      </c>
      <c r="K425" s="227">
        <f>I425*J425</f>
        <v>858</v>
      </c>
      <c r="L425" s="460">
        <f>K428</f>
        <v>2364.45</v>
      </c>
      <c r="M425" s="508">
        <f>ROUND(L425*0.75,3)</f>
        <v>1773.338</v>
      </c>
      <c r="N425" s="508">
        <f>L425-M425-O425</f>
        <v>472.88899999999984</v>
      </c>
      <c r="O425" s="508">
        <f>ROUND(L425*0.05,3)</f>
        <v>118.223</v>
      </c>
      <c r="P425" s="520"/>
      <c r="Q425" s="525"/>
    </row>
    <row r="426" spans="1:17" ht="19.5" customHeight="1">
      <c r="A426" s="476"/>
      <c r="B426" s="478"/>
      <c r="C426" s="480"/>
      <c r="D426" s="480"/>
      <c r="E426" s="480"/>
      <c r="F426" s="480"/>
      <c r="G426" s="201" t="s">
        <v>411</v>
      </c>
      <c r="H426" s="197" t="s">
        <v>29</v>
      </c>
      <c r="I426" s="198">
        <v>913</v>
      </c>
      <c r="J426" s="199">
        <v>1.65</v>
      </c>
      <c r="K426" s="200">
        <f>I426*J426</f>
        <v>1506.4499999999998</v>
      </c>
      <c r="L426" s="511"/>
      <c r="M426" s="513"/>
      <c r="N426" s="513"/>
      <c r="O426" s="513"/>
      <c r="P426" s="519"/>
      <c r="Q426" s="660"/>
    </row>
    <row r="427" spans="1:17" ht="19.5" customHeight="1">
      <c r="A427" s="672"/>
      <c r="B427" s="673"/>
      <c r="C427" s="670"/>
      <c r="D427" s="670"/>
      <c r="E427" s="670"/>
      <c r="F427" s="670"/>
      <c r="G427" s="201" t="s">
        <v>488</v>
      </c>
      <c r="H427" s="197" t="s">
        <v>45</v>
      </c>
      <c r="I427" s="247">
        <v>700</v>
      </c>
      <c r="J427" s="306"/>
      <c r="K427" s="340"/>
      <c r="L427" s="761"/>
      <c r="M427" s="679"/>
      <c r="N427" s="679"/>
      <c r="O427" s="679"/>
      <c r="P427" s="748"/>
      <c r="Q427" s="760"/>
    </row>
    <row r="428" spans="1:17" ht="17.25" customHeight="1" thickBot="1">
      <c r="A428" s="471"/>
      <c r="B428" s="503"/>
      <c r="C428" s="503"/>
      <c r="D428" s="503"/>
      <c r="E428" s="503"/>
      <c r="F428" s="503"/>
      <c r="G428" s="217" t="s">
        <v>33</v>
      </c>
      <c r="H428" s="218"/>
      <c r="I428" s="218"/>
      <c r="J428" s="219"/>
      <c r="K428" s="220">
        <f>SUM(K425:K427)</f>
        <v>2364.45</v>
      </c>
      <c r="L428" s="531"/>
      <c r="M428" s="531"/>
      <c r="N428" s="531"/>
      <c r="O428" s="531"/>
      <c r="P428" s="521"/>
      <c r="Q428" s="526"/>
    </row>
    <row r="429" spans="1:19" s="222" customFormat="1" ht="15" customHeight="1">
      <c r="A429" s="473">
        <v>109</v>
      </c>
      <c r="B429" s="483" t="s">
        <v>274</v>
      </c>
      <c r="C429" s="502">
        <v>1978</v>
      </c>
      <c r="D429" s="502">
        <v>555.6</v>
      </c>
      <c r="E429" s="502">
        <v>509.1</v>
      </c>
      <c r="F429" s="502"/>
      <c r="G429" s="203" t="s">
        <v>254</v>
      </c>
      <c r="H429" s="204" t="s">
        <v>29</v>
      </c>
      <c r="I429" s="225">
        <v>461</v>
      </c>
      <c r="J429" s="226">
        <v>1.65</v>
      </c>
      <c r="K429" s="227">
        <f>I429*J429</f>
        <v>760.65</v>
      </c>
      <c r="L429" s="460">
        <v>0</v>
      </c>
      <c r="M429" s="508">
        <v>0</v>
      </c>
      <c r="N429" s="508">
        <v>0</v>
      </c>
      <c r="O429" s="508">
        <v>0</v>
      </c>
      <c r="P429" s="664"/>
      <c r="Q429" s="750"/>
      <c r="R429" s="327">
        <v>2011</v>
      </c>
      <c r="S429" s="281"/>
    </row>
    <row r="430" spans="1:19" s="222" customFormat="1" ht="18.75" customHeight="1">
      <c r="A430" s="476"/>
      <c r="B430" s="478"/>
      <c r="C430" s="480"/>
      <c r="D430" s="480"/>
      <c r="E430" s="480"/>
      <c r="F430" s="480"/>
      <c r="G430" s="202" t="s">
        <v>486</v>
      </c>
      <c r="H430" s="199"/>
      <c r="I430" s="198"/>
      <c r="J430" s="199"/>
      <c r="K430" s="200"/>
      <c r="L430" s="511"/>
      <c r="M430" s="513"/>
      <c r="N430" s="513"/>
      <c r="O430" s="513"/>
      <c r="P430" s="464"/>
      <c r="Q430" s="751"/>
      <c r="R430" s="328" t="s">
        <v>482</v>
      </c>
      <c r="S430" s="279"/>
    </row>
    <row r="431" spans="1:19" s="222" customFormat="1" ht="13.5" customHeight="1">
      <c r="A431" s="476"/>
      <c r="B431" s="478"/>
      <c r="C431" s="480"/>
      <c r="D431" s="480"/>
      <c r="E431" s="480"/>
      <c r="F431" s="480"/>
      <c r="G431" s="202" t="s">
        <v>289</v>
      </c>
      <c r="H431" s="199" t="s">
        <v>45</v>
      </c>
      <c r="I431" s="198">
        <v>84</v>
      </c>
      <c r="J431" s="199">
        <v>1.9</v>
      </c>
      <c r="K431" s="200">
        <f>I431*J431</f>
        <v>159.6</v>
      </c>
      <c r="L431" s="511"/>
      <c r="M431" s="513"/>
      <c r="N431" s="513"/>
      <c r="O431" s="513"/>
      <c r="P431" s="464"/>
      <c r="Q431" s="751"/>
      <c r="R431" s="314"/>
      <c r="S431" s="279"/>
    </row>
    <row r="432" spans="1:19" s="222" customFormat="1" ht="12" customHeight="1">
      <c r="A432" s="476"/>
      <c r="B432" s="478"/>
      <c r="C432" s="480"/>
      <c r="D432" s="480"/>
      <c r="E432" s="480"/>
      <c r="F432" s="480"/>
      <c r="G432" s="202" t="s">
        <v>46</v>
      </c>
      <c r="H432" s="197" t="s">
        <v>45</v>
      </c>
      <c r="I432" s="198">
        <v>84</v>
      </c>
      <c r="J432" s="199">
        <v>1.55</v>
      </c>
      <c r="K432" s="200">
        <f>I432*J432</f>
        <v>130.20000000000002</v>
      </c>
      <c r="L432" s="511"/>
      <c r="M432" s="513"/>
      <c r="N432" s="513"/>
      <c r="O432" s="513"/>
      <c r="P432" s="464"/>
      <c r="Q432" s="751"/>
      <c r="R432" s="314"/>
      <c r="S432" s="279"/>
    </row>
    <row r="433" spans="1:19" s="222" customFormat="1" ht="17.25" customHeight="1" thickBot="1">
      <c r="A433" s="471"/>
      <c r="B433" s="503"/>
      <c r="C433" s="503"/>
      <c r="D433" s="503"/>
      <c r="E433" s="503"/>
      <c r="F433" s="503"/>
      <c r="G433" s="217" t="s">
        <v>33</v>
      </c>
      <c r="H433" s="218"/>
      <c r="I433" s="218"/>
      <c r="J433" s="219"/>
      <c r="K433" s="220">
        <f>SUM(K429:K432)</f>
        <v>1050.45</v>
      </c>
      <c r="L433" s="531"/>
      <c r="M433" s="531"/>
      <c r="N433" s="531"/>
      <c r="O433" s="531"/>
      <c r="P433" s="688"/>
      <c r="Q433" s="752"/>
      <c r="R433" s="315"/>
      <c r="S433" s="279"/>
    </row>
    <row r="434" spans="1:19" ht="9.75" customHeight="1" thickBot="1">
      <c r="A434" s="527">
        <v>110</v>
      </c>
      <c r="B434" s="528" t="s">
        <v>275</v>
      </c>
      <c r="C434" s="522">
        <v>1975</v>
      </c>
      <c r="D434" s="522">
        <v>5549</v>
      </c>
      <c r="E434" s="522">
        <v>504.9</v>
      </c>
      <c r="F434" s="522"/>
      <c r="G434" s="223" t="s">
        <v>48</v>
      </c>
      <c r="H434" s="254" t="s">
        <v>29</v>
      </c>
      <c r="I434" s="225">
        <v>330</v>
      </c>
      <c r="J434" s="226">
        <v>1.35</v>
      </c>
      <c r="K434" s="227">
        <f>I434*J434</f>
        <v>445.50000000000006</v>
      </c>
      <c r="L434" s="535">
        <f>K435</f>
        <v>445.50000000000006</v>
      </c>
      <c r="M434" s="523">
        <f>ROUND(L434*0.75,3)</f>
        <v>334.125</v>
      </c>
      <c r="N434" s="523">
        <f>L434-M434</f>
        <v>111.37500000000006</v>
      </c>
      <c r="O434" s="529">
        <f>ROUND(L434*0.05,3)</f>
        <v>22.275</v>
      </c>
      <c r="P434" s="749"/>
      <c r="Q434" s="759"/>
      <c r="S434" s="302"/>
    </row>
    <row r="435" spans="1:17" ht="18" customHeight="1" thickBot="1">
      <c r="A435" s="570"/>
      <c r="B435" s="548"/>
      <c r="C435" s="548"/>
      <c r="D435" s="548"/>
      <c r="E435" s="548"/>
      <c r="F435" s="548"/>
      <c r="G435" s="217" t="s">
        <v>33</v>
      </c>
      <c r="H435" s="218"/>
      <c r="I435" s="218"/>
      <c r="J435" s="219"/>
      <c r="K435" s="220">
        <f>SUM(K434:K434)</f>
        <v>445.50000000000006</v>
      </c>
      <c r="L435" s="560"/>
      <c r="M435" s="560"/>
      <c r="N435" s="560"/>
      <c r="O435" s="565"/>
      <c r="P435" s="749"/>
      <c r="Q435" s="759"/>
    </row>
    <row r="436" spans="1:17" ht="9.75" customHeight="1" thickBot="1">
      <c r="A436" s="527">
        <v>111</v>
      </c>
      <c r="B436" s="528" t="s">
        <v>276</v>
      </c>
      <c r="C436" s="522">
        <v>1977</v>
      </c>
      <c r="D436" s="522">
        <v>829.8</v>
      </c>
      <c r="E436" s="522">
        <v>724.7</v>
      </c>
      <c r="F436" s="522"/>
      <c r="G436" s="223" t="s">
        <v>48</v>
      </c>
      <c r="H436" s="254" t="s">
        <v>29</v>
      </c>
      <c r="I436" s="225">
        <v>516.4</v>
      </c>
      <c r="J436" s="226">
        <v>1.65</v>
      </c>
      <c r="K436" s="227">
        <f>I436*J436</f>
        <v>852.06</v>
      </c>
      <c r="L436" s="535">
        <f>K440</f>
        <v>852.06</v>
      </c>
      <c r="M436" s="523">
        <f>ROUND(L436*0.75,3)</f>
        <v>639.045</v>
      </c>
      <c r="N436" s="523">
        <f>L436-M436</f>
        <v>213.015</v>
      </c>
      <c r="O436" s="529">
        <f>ROUND(L436*0.05,3)</f>
        <v>42.603</v>
      </c>
      <c r="P436" s="749"/>
      <c r="Q436" s="759"/>
    </row>
    <row r="437" spans="1:17" ht="15.75" customHeight="1" thickBot="1">
      <c r="A437" s="449"/>
      <c r="B437" s="516"/>
      <c r="C437" s="453"/>
      <c r="D437" s="453"/>
      <c r="E437" s="453"/>
      <c r="F437" s="453"/>
      <c r="G437" s="202" t="s">
        <v>260</v>
      </c>
      <c r="H437" s="199" t="s">
        <v>147</v>
      </c>
      <c r="I437" s="198">
        <v>1</v>
      </c>
      <c r="J437" s="304"/>
      <c r="K437" s="200">
        <f>I437*J437</f>
        <v>0</v>
      </c>
      <c r="L437" s="709"/>
      <c r="M437" s="454"/>
      <c r="N437" s="454"/>
      <c r="O437" s="517"/>
      <c r="P437" s="492"/>
      <c r="Q437" s="494"/>
    </row>
    <row r="438" spans="1:17" ht="15.75" customHeight="1" thickBot="1">
      <c r="A438" s="449"/>
      <c r="B438" s="516"/>
      <c r="C438" s="453"/>
      <c r="D438" s="453"/>
      <c r="E438" s="453"/>
      <c r="F438" s="453"/>
      <c r="G438" s="202" t="s">
        <v>261</v>
      </c>
      <c r="H438" s="199" t="s">
        <v>147</v>
      </c>
      <c r="I438" s="198">
        <v>1</v>
      </c>
      <c r="J438" s="304"/>
      <c r="K438" s="200">
        <f>I438*J438</f>
        <v>0</v>
      </c>
      <c r="L438" s="709"/>
      <c r="M438" s="454"/>
      <c r="N438" s="454"/>
      <c r="O438" s="517"/>
      <c r="P438" s="492"/>
      <c r="Q438" s="494"/>
    </row>
    <row r="439" spans="1:17" ht="18" customHeight="1" thickBot="1">
      <c r="A439" s="449"/>
      <c r="B439" s="516"/>
      <c r="C439" s="453"/>
      <c r="D439" s="453"/>
      <c r="E439" s="453"/>
      <c r="F439" s="453"/>
      <c r="G439" s="202" t="s">
        <v>277</v>
      </c>
      <c r="H439" s="199" t="s">
        <v>147</v>
      </c>
      <c r="I439" s="198">
        <v>1</v>
      </c>
      <c r="J439" s="304"/>
      <c r="K439" s="200">
        <f>I439*J439</f>
        <v>0</v>
      </c>
      <c r="L439" s="709"/>
      <c r="M439" s="454"/>
      <c r="N439" s="454"/>
      <c r="O439" s="517"/>
      <c r="P439" s="492"/>
      <c r="Q439" s="494"/>
    </row>
    <row r="440" spans="1:17" ht="18" customHeight="1" thickBot="1">
      <c r="A440" s="570"/>
      <c r="B440" s="548"/>
      <c r="C440" s="548"/>
      <c r="D440" s="548"/>
      <c r="E440" s="548"/>
      <c r="F440" s="548"/>
      <c r="G440" s="217" t="s">
        <v>33</v>
      </c>
      <c r="H440" s="218"/>
      <c r="I440" s="218"/>
      <c r="J440" s="219"/>
      <c r="K440" s="220">
        <f>SUM(K436:K439)</f>
        <v>852.06</v>
      </c>
      <c r="L440" s="560"/>
      <c r="M440" s="560"/>
      <c r="N440" s="560"/>
      <c r="O440" s="565"/>
      <c r="P440" s="749"/>
      <c r="Q440" s="759"/>
    </row>
    <row r="441" spans="1:17" ht="13.5" thickBot="1">
      <c r="A441" s="644"/>
      <c r="B441" s="645"/>
      <c r="C441" s="645"/>
      <c r="D441" s="645"/>
      <c r="E441" s="646"/>
      <c r="F441" s="84"/>
      <c r="G441" s="85" t="s">
        <v>278</v>
      </c>
      <c r="H441" s="86"/>
      <c r="I441" s="86"/>
      <c r="J441" s="87"/>
      <c r="K441" s="126">
        <f>K373+K419+K440+K370</f>
        <v>5722.26</v>
      </c>
      <c r="L441" s="89">
        <f aca="true" t="shared" si="13" ref="L441:Q441">SUM(L366:L440)</f>
        <v>32788.945</v>
      </c>
      <c r="M441" s="89">
        <f t="shared" si="13"/>
        <v>24591.710999999996</v>
      </c>
      <c r="N441" s="89">
        <f t="shared" si="13"/>
        <v>6684.466</v>
      </c>
      <c r="O441" s="89">
        <f t="shared" si="13"/>
        <v>1639.4500000000003</v>
      </c>
      <c r="P441" s="89">
        <f t="shared" si="13"/>
        <v>0</v>
      </c>
      <c r="Q441" s="129">
        <f t="shared" si="13"/>
        <v>0</v>
      </c>
    </row>
    <row r="442" spans="1:17" ht="13.5" thickBot="1">
      <c r="A442" s="566" t="s">
        <v>85</v>
      </c>
      <c r="B442" s="567"/>
      <c r="C442" s="567"/>
      <c r="D442" s="567"/>
      <c r="E442" s="567"/>
      <c r="F442" s="567"/>
      <c r="G442" s="567"/>
      <c r="H442" s="567"/>
      <c r="I442" s="567"/>
      <c r="J442" s="567"/>
      <c r="K442" s="567"/>
      <c r="L442" s="567"/>
      <c r="M442" s="567"/>
      <c r="N442" s="567"/>
      <c r="O442" s="567"/>
      <c r="P442" s="567"/>
      <c r="Q442" s="561"/>
    </row>
    <row r="443" spans="1:17" ht="14.25" customHeight="1">
      <c r="A443" s="527">
        <v>112</v>
      </c>
      <c r="B443" s="528" t="s">
        <v>279</v>
      </c>
      <c r="C443" s="522">
        <v>1989</v>
      </c>
      <c r="D443" s="522">
        <v>1380.3</v>
      </c>
      <c r="E443" s="522">
        <v>1307</v>
      </c>
      <c r="F443" s="522"/>
      <c r="G443" s="223" t="s">
        <v>182</v>
      </c>
      <c r="H443" s="224" t="s">
        <v>29</v>
      </c>
      <c r="I443" s="225">
        <v>304</v>
      </c>
      <c r="J443" s="226">
        <v>1.65</v>
      </c>
      <c r="K443" s="227">
        <f>I443*J443</f>
        <v>501.59999999999997</v>
      </c>
      <c r="L443" s="523">
        <f>K444</f>
        <v>501.59999999999997</v>
      </c>
      <c r="M443" s="523">
        <f>ROUND(L443*0.75,3)</f>
        <v>376.2</v>
      </c>
      <c r="N443" s="523">
        <f>L443-M443-O443</f>
        <v>100.31999999999998</v>
      </c>
      <c r="O443" s="529">
        <f>ROUND(L443*0.05,3)</f>
        <v>25.08</v>
      </c>
      <c r="P443" s="491"/>
      <c r="Q443" s="493"/>
    </row>
    <row r="444" spans="1:17" ht="19.5" customHeight="1" thickBot="1">
      <c r="A444" s="532"/>
      <c r="B444" s="533"/>
      <c r="C444" s="534"/>
      <c r="D444" s="534"/>
      <c r="E444" s="534"/>
      <c r="F444" s="534"/>
      <c r="G444" s="217" t="s">
        <v>33</v>
      </c>
      <c r="H444" s="218"/>
      <c r="I444" s="218"/>
      <c r="J444" s="219"/>
      <c r="K444" s="220">
        <f>K443</f>
        <v>501.59999999999997</v>
      </c>
      <c r="L444" s="524"/>
      <c r="M444" s="524"/>
      <c r="N444" s="524"/>
      <c r="O444" s="530"/>
      <c r="P444" s="492"/>
      <c r="Q444" s="494"/>
    </row>
    <row r="445" spans="1:17" ht="14.25" customHeight="1">
      <c r="A445" s="449">
        <v>113</v>
      </c>
      <c r="B445" s="516" t="s">
        <v>396</v>
      </c>
      <c r="C445" s="453">
        <v>1989</v>
      </c>
      <c r="D445" s="453">
        <v>1380.3</v>
      </c>
      <c r="E445" s="453">
        <v>1307</v>
      </c>
      <c r="F445" s="453"/>
      <c r="G445" s="196" t="s">
        <v>182</v>
      </c>
      <c r="H445" s="271" t="s">
        <v>29</v>
      </c>
      <c r="I445" s="215">
        <v>427.6</v>
      </c>
      <c r="J445" s="216">
        <v>1.65</v>
      </c>
      <c r="K445" s="221">
        <f>I445*J445</f>
        <v>705.54</v>
      </c>
      <c r="L445" s="454">
        <f>K446</f>
        <v>705.54</v>
      </c>
      <c r="M445" s="454">
        <f>ROUND(L445*0.75,3)</f>
        <v>529.155</v>
      </c>
      <c r="N445" s="454">
        <f>L445-M445-O445</f>
        <v>141.108</v>
      </c>
      <c r="O445" s="517">
        <f>ROUND(L445*0.05,3)</f>
        <v>35.277</v>
      </c>
      <c r="P445" s="518"/>
      <c r="Q445" s="451"/>
    </row>
    <row r="446" spans="1:17" ht="19.5" customHeight="1" thickBot="1">
      <c r="A446" s="449"/>
      <c r="B446" s="516"/>
      <c r="C446" s="453"/>
      <c r="D446" s="453"/>
      <c r="E446" s="453"/>
      <c r="F446" s="453"/>
      <c r="G446" s="206" t="s">
        <v>33</v>
      </c>
      <c r="H446" s="208"/>
      <c r="I446" s="208"/>
      <c r="J446" s="207"/>
      <c r="K446" s="209">
        <f>K445</f>
        <v>705.54</v>
      </c>
      <c r="L446" s="454"/>
      <c r="M446" s="454"/>
      <c r="N446" s="454"/>
      <c r="O446" s="517"/>
      <c r="P446" s="518"/>
      <c r="Q446" s="451"/>
    </row>
    <row r="447" spans="1:17" ht="14.25" customHeight="1">
      <c r="A447" s="527">
        <v>114</v>
      </c>
      <c r="B447" s="528" t="s">
        <v>397</v>
      </c>
      <c r="C447" s="522">
        <v>1979</v>
      </c>
      <c r="D447" s="522">
        <v>3634</v>
      </c>
      <c r="E447" s="522">
        <v>3172.2</v>
      </c>
      <c r="F447" s="522"/>
      <c r="G447" s="223" t="s">
        <v>293</v>
      </c>
      <c r="H447" s="224" t="s">
        <v>29</v>
      </c>
      <c r="I447" s="225">
        <v>1174.5</v>
      </c>
      <c r="J447" s="226">
        <v>1.65</v>
      </c>
      <c r="K447" s="227">
        <f>I447*J447</f>
        <v>1937.925</v>
      </c>
      <c r="L447" s="523">
        <f>K448</f>
        <v>1937.925</v>
      </c>
      <c r="M447" s="523">
        <f>ROUND(L447*0.75,3)</f>
        <v>1453.444</v>
      </c>
      <c r="N447" s="523">
        <f>L447-M447-O447</f>
        <v>387.585</v>
      </c>
      <c r="O447" s="529">
        <f>ROUND(L447*0.05,3)</f>
        <v>96.896</v>
      </c>
      <c r="P447" s="491"/>
      <c r="Q447" s="493"/>
    </row>
    <row r="448" spans="1:17" ht="19.5" customHeight="1" thickBot="1">
      <c r="A448" s="532"/>
      <c r="B448" s="533"/>
      <c r="C448" s="534"/>
      <c r="D448" s="534"/>
      <c r="E448" s="534"/>
      <c r="F448" s="534"/>
      <c r="G448" s="217" t="s">
        <v>33</v>
      </c>
      <c r="H448" s="218"/>
      <c r="I448" s="218"/>
      <c r="J448" s="219"/>
      <c r="K448" s="220">
        <f>K447</f>
        <v>1937.925</v>
      </c>
      <c r="L448" s="524"/>
      <c r="M448" s="524"/>
      <c r="N448" s="524"/>
      <c r="O448" s="530"/>
      <c r="P448" s="492"/>
      <c r="Q448" s="494"/>
    </row>
    <row r="449" spans="1:17" ht="14.25" customHeight="1">
      <c r="A449" s="449">
        <v>115</v>
      </c>
      <c r="B449" s="516" t="s">
        <v>398</v>
      </c>
      <c r="C449" s="453">
        <v>1988</v>
      </c>
      <c r="D449" s="453">
        <v>1709.6</v>
      </c>
      <c r="E449" s="453">
        <v>1432.6</v>
      </c>
      <c r="F449" s="453"/>
      <c r="G449" s="196" t="s">
        <v>293</v>
      </c>
      <c r="H449" s="271" t="s">
        <v>29</v>
      </c>
      <c r="I449" s="215">
        <v>431.5</v>
      </c>
      <c r="J449" s="216">
        <v>1.65</v>
      </c>
      <c r="K449" s="221">
        <f>I449*J449</f>
        <v>711.9749999999999</v>
      </c>
      <c r="L449" s="454">
        <f>K450</f>
        <v>711.9749999999999</v>
      </c>
      <c r="M449" s="454">
        <f>ROUND(L449*0.75,3)</f>
        <v>533.981</v>
      </c>
      <c r="N449" s="454">
        <f>L449-M449-O449</f>
        <v>142.39499999999992</v>
      </c>
      <c r="O449" s="517">
        <f>ROUND(L449*0.05,3)</f>
        <v>35.599</v>
      </c>
      <c r="P449" s="518"/>
      <c r="Q449" s="451"/>
    </row>
    <row r="450" spans="1:17" ht="19.5" customHeight="1" thickBot="1">
      <c r="A450" s="449"/>
      <c r="B450" s="516"/>
      <c r="C450" s="453"/>
      <c r="D450" s="453"/>
      <c r="E450" s="453"/>
      <c r="F450" s="453"/>
      <c r="G450" s="206" t="s">
        <v>33</v>
      </c>
      <c r="H450" s="208"/>
      <c r="I450" s="208"/>
      <c r="J450" s="207"/>
      <c r="K450" s="209">
        <f>K449</f>
        <v>711.9749999999999</v>
      </c>
      <c r="L450" s="454"/>
      <c r="M450" s="454"/>
      <c r="N450" s="454"/>
      <c r="O450" s="517"/>
      <c r="P450" s="518"/>
      <c r="Q450" s="451"/>
    </row>
    <row r="451" spans="1:17" ht="14.25" customHeight="1">
      <c r="A451" s="527">
        <v>116</v>
      </c>
      <c r="B451" s="528" t="s">
        <v>399</v>
      </c>
      <c r="C451" s="522">
        <v>1964</v>
      </c>
      <c r="D451" s="522">
        <v>1591.6</v>
      </c>
      <c r="E451" s="522">
        <v>1086.5</v>
      </c>
      <c r="F451" s="522"/>
      <c r="G451" s="223" t="s">
        <v>293</v>
      </c>
      <c r="H451" s="224" t="s">
        <v>29</v>
      </c>
      <c r="I451" s="225">
        <v>735</v>
      </c>
      <c r="J451" s="226">
        <v>1.65</v>
      </c>
      <c r="K451" s="227">
        <f>I451*J451</f>
        <v>1212.75</v>
      </c>
      <c r="L451" s="523">
        <f>K452</f>
        <v>1212.75</v>
      </c>
      <c r="M451" s="523">
        <f>ROUND(L451*0.75,3)</f>
        <v>909.563</v>
      </c>
      <c r="N451" s="523">
        <f>L451-M451-O451</f>
        <v>242.549</v>
      </c>
      <c r="O451" s="529">
        <f>ROUND(L451*0.05,3)</f>
        <v>60.638</v>
      </c>
      <c r="P451" s="491"/>
      <c r="Q451" s="493"/>
    </row>
    <row r="452" spans="1:17" ht="19.5" customHeight="1" thickBot="1">
      <c r="A452" s="532"/>
      <c r="B452" s="533"/>
      <c r="C452" s="534"/>
      <c r="D452" s="534"/>
      <c r="E452" s="534"/>
      <c r="F452" s="534"/>
      <c r="G452" s="217" t="s">
        <v>33</v>
      </c>
      <c r="H452" s="218"/>
      <c r="I452" s="218"/>
      <c r="J452" s="219"/>
      <c r="K452" s="220">
        <f>K451</f>
        <v>1212.75</v>
      </c>
      <c r="L452" s="524"/>
      <c r="M452" s="524"/>
      <c r="N452" s="524"/>
      <c r="O452" s="530"/>
      <c r="P452" s="492"/>
      <c r="Q452" s="494"/>
    </row>
    <row r="453" spans="1:17" ht="14.25" customHeight="1">
      <c r="A453" s="449">
        <v>117</v>
      </c>
      <c r="B453" s="516" t="s">
        <v>400</v>
      </c>
      <c r="C453" s="453">
        <v>1987</v>
      </c>
      <c r="D453" s="453">
        <v>744.4</v>
      </c>
      <c r="E453" s="453">
        <v>651.6</v>
      </c>
      <c r="F453" s="453"/>
      <c r="G453" s="196" t="s">
        <v>401</v>
      </c>
      <c r="H453" s="271" t="s">
        <v>29</v>
      </c>
      <c r="I453" s="215">
        <v>522</v>
      </c>
      <c r="J453" s="216">
        <v>1.35</v>
      </c>
      <c r="K453" s="221">
        <f>I453*J453</f>
        <v>704.7</v>
      </c>
      <c r="L453" s="454">
        <f>K454</f>
        <v>704.7</v>
      </c>
      <c r="M453" s="454">
        <f>ROUND(L453*0.75,3)</f>
        <v>528.525</v>
      </c>
      <c r="N453" s="454">
        <f>L453-M453-O453</f>
        <v>140.94000000000005</v>
      </c>
      <c r="O453" s="517">
        <f>ROUND(L453*0.05,3)</f>
        <v>35.235</v>
      </c>
      <c r="P453" s="518"/>
      <c r="Q453" s="451"/>
    </row>
    <row r="454" spans="1:17" ht="19.5" customHeight="1" thickBot="1">
      <c r="A454" s="449"/>
      <c r="B454" s="516"/>
      <c r="C454" s="453"/>
      <c r="D454" s="453"/>
      <c r="E454" s="453"/>
      <c r="F454" s="453"/>
      <c r="G454" s="206" t="s">
        <v>33</v>
      </c>
      <c r="H454" s="208"/>
      <c r="I454" s="208"/>
      <c r="J454" s="207"/>
      <c r="K454" s="209">
        <f>K453</f>
        <v>704.7</v>
      </c>
      <c r="L454" s="454"/>
      <c r="M454" s="454"/>
      <c r="N454" s="454"/>
      <c r="O454" s="517"/>
      <c r="P454" s="518"/>
      <c r="Q454" s="451"/>
    </row>
    <row r="455" spans="1:17" ht="14.25" customHeight="1">
      <c r="A455" s="527">
        <v>118</v>
      </c>
      <c r="B455" s="528" t="s">
        <v>402</v>
      </c>
      <c r="C455" s="522">
        <v>1963</v>
      </c>
      <c r="D455" s="522">
        <v>2604.2</v>
      </c>
      <c r="E455" s="522">
        <v>1803.9</v>
      </c>
      <c r="F455" s="522"/>
      <c r="G455" s="223" t="s">
        <v>293</v>
      </c>
      <c r="H455" s="224" t="s">
        <v>29</v>
      </c>
      <c r="I455" s="225">
        <v>427.6</v>
      </c>
      <c r="J455" s="226">
        <v>1.65</v>
      </c>
      <c r="K455" s="227">
        <f>I455*J455</f>
        <v>705.54</v>
      </c>
      <c r="L455" s="523">
        <f>K456</f>
        <v>705.54</v>
      </c>
      <c r="M455" s="523">
        <f>ROUND(L455*0.75,3)</f>
        <v>529.155</v>
      </c>
      <c r="N455" s="523">
        <f>L455-M455-O455</f>
        <v>141.108</v>
      </c>
      <c r="O455" s="529">
        <f>ROUND(L455*0.05,3)</f>
        <v>35.277</v>
      </c>
      <c r="P455" s="491"/>
      <c r="Q455" s="493"/>
    </row>
    <row r="456" spans="1:17" ht="19.5" customHeight="1" thickBot="1">
      <c r="A456" s="532"/>
      <c r="B456" s="533"/>
      <c r="C456" s="534"/>
      <c r="D456" s="534"/>
      <c r="E456" s="534"/>
      <c r="F456" s="534"/>
      <c r="G456" s="217" t="s">
        <v>33</v>
      </c>
      <c r="H456" s="218"/>
      <c r="I456" s="218"/>
      <c r="J456" s="219"/>
      <c r="K456" s="220">
        <f>K455</f>
        <v>705.54</v>
      </c>
      <c r="L456" s="524"/>
      <c r="M456" s="524"/>
      <c r="N456" s="524"/>
      <c r="O456" s="530"/>
      <c r="P456" s="492"/>
      <c r="Q456" s="494"/>
    </row>
    <row r="457" spans="1:18" ht="14.25" customHeight="1">
      <c r="A457" s="449">
        <v>119</v>
      </c>
      <c r="B457" s="516" t="s">
        <v>403</v>
      </c>
      <c r="C457" s="453">
        <v>1969</v>
      </c>
      <c r="D457" s="453">
        <v>1105.8</v>
      </c>
      <c r="E457" s="453">
        <v>962.4</v>
      </c>
      <c r="F457" s="453"/>
      <c r="G457" s="196" t="s">
        <v>293</v>
      </c>
      <c r="H457" s="271" t="s">
        <v>29</v>
      </c>
      <c r="I457" s="215">
        <v>443.7</v>
      </c>
      <c r="J457" s="216">
        <v>1.65</v>
      </c>
      <c r="K457" s="221">
        <f>I457*J457</f>
        <v>732.1049999999999</v>
      </c>
      <c r="L457" s="454">
        <f>K458</f>
        <v>732.1049999999999</v>
      </c>
      <c r="M457" s="454">
        <f>ROUND(L457*0.75,3)</f>
        <v>549.079</v>
      </c>
      <c r="N457" s="454">
        <f>L457-M457-O457</f>
        <v>146.42099999999996</v>
      </c>
      <c r="O457" s="517">
        <f>ROUND(L457*0.05,3)</f>
        <v>36.605</v>
      </c>
      <c r="P457" s="518"/>
      <c r="Q457" s="451"/>
      <c r="R457" s="311" t="s">
        <v>430</v>
      </c>
    </row>
    <row r="458" spans="1:18" ht="19.5" customHeight="1" thickBot="1">
      <c r="A458" s="532"/>
      <c r="B458" s="533"/>
      <c r="C458" s="534"/>
      <c r="D458" s="534"/>
      <c r="E458" s="534"/>
      <c r="F458" s="534"/>
      <c r="G458" s="217" t="s">
        <v>33</v>
      </c>
      <c r="H458" s="218"/>
      <c r="I458" s="218"/>
      <c r="J458" s="219"/>
      <c r="K458" s="220">
        <f>K457</f>
        <v>732.1049999999999</v>
      </c>
      <c r="L458" s="524"/>
      <c r="M458" s="524"/>
      <c r="N458" s="524"/>
      <c r="O458" s="530"/>
      <c r="P458" s="518"/>
      <c r="Q458" s="451"/>
      <c r="R458" s="311" t="s">
        <v>444</v>
      </c>
    </row>
    <row r="459" spans="1:17" ht="13.5" thickBot="1">
      <c r="A459" s="644"/>
      <c r="B459" s="645"/>
      <c r="C459" s="645"/>
      <c r="D459" s="645"/>
      <c r="E459" s="646"/>
      <c r="F459" s="84"/>
      <c r="G459" s="85" t="s">
        <v>114</v>
      </c>
      <c r="H459" s="86"/>
      <c r="I459" s="86"/>
      <c r="J459" s="87"/>
      <c r="K459" s="126">
        <f>K444+K446+K448+K450+K452+K454+K456+K458</f>
        <v>7212.134999999998</v>
      </c>
      <c r="L459" s="89">
        <f aca="true" t="shared" si="14" ref="L459:Q459">SUM(L443:L458)</f>
        <v>7212.134999999998</v>
      </c>
      <c r="M459" s="89">
        <f t="shared" si="14"/>
        <v>5409.101999999999</v>
      </c>
      <c r="N459" s="89">
        <f t="shared" si="14"/>
        <v>1442.426</v>
      </c>
      <c r="O459" s="89">
        <f t="shared" si="14"/>
        <v>360.60699999999997</v>
      </c>
      <c r="P459" s="89">
        <f t="shared" si="14"/>
        <v>0</v>
      </c>
      <c r="Q459" s="89">
        <f t="shared" si="14"/>
        <v>0</v>
      </c>
    </row>
    <row r="460" spans="1:17" ht="13.5" thickBot="1">
      <c r="A460" s="727" t="s">
        <v>93</v>
      </c>
      <c r="B460" s="728"/>
      <c r="C460" s="728"/>
      <c r="D460" s="728"/>
      <c r="E460" s="728"/>
      <c r="F460" s="728"/>
      <c r="G460" s="728"/>
      <c r="H460" s="728"/>
      <c r="I460" s="728"/>
      <c r="J460" s="728"/>
      <c r="K460" s="728"/>
      <c r="L460" s="728"/>
      <c r="M460" s="728"/>
      <c r="N460" s="728"/>
      <c r="O460" s="728"/>
      <c r="P460" s="728"/>
      <c r="Q460" s="729"/>
    </row>
    <row r="461" spans="1:19" ht="17.25" customHeight="1">
      <c r="A461" s="473">
        <v>120</v>
      </c>
      <c r="B461" s="483" t="s">
        <v>280</v>
      </c>
      <c r="C461" s="502">
        <v>1964</v>
      </c>
      <c r="D461" s="502">
        <v>1207.7</v>
      </c>
      <c r="E461" s="502">
        <v>929</v>
      </c>
      <c r="F461" s="502"/>
      <c r="G461" s="223" t="s">
        <v>161</v>
      </c>
      <c r="H461" s="224" t="s">
        <v>29</v>
      </c>
      <c r="I461" s="225">
        <v>1187.34</v>
      </c>
      <c r="J461" s="226">
        <v>1.65</v>
      </c>
      <c r="K461" s="227">
        <f>I461*J461</f>
        <v>1959.1109999999996</v>
      </c>
      <c r="L461" s="506">
        <f>K464</f>
        <v>2004.1109999999996</v>
      </c>
      <c r="M461" s="508">
        <f>ROUND(L461*0.75,3)</f>
        <v>1503.083</v>
      </c>
      <c r="N461" s="508">
        <f>L461-M461-O461</f>
        <v>400.82199999999955</v>
      </c>
      <c r="O461" s="508">
        <f>ROUND(L461*0.05,3)</f>
        <v>100.206</v>
      </c>
      <c r="P461" s="520"/>
      <c r="Q461" s="525"/>
      <c r="R461" s="320">
        <v>2011</v>
      </c>
      <c r="S461" s="281"/>
    </row>
    <row r="462" spans="1:19" ht="17.25" customHeight="1">
      <c r="A462" s="476"/>
      <c r="B462" s="478"/>
      <c r="C462" s="480"/>
      <c r="D462" s="480"/>
      <c r="E462" s="480"/>
      <c r="F462" s="480"/>
      <c r="G462" s="202" t="s">
        <v>281</v>
      </c>
      <c r="H462" s="234" t="s">
        <v>29</v>
      </c>
      <c r="I462" s="198">
        <v>4.5</v>
      </c>
      <c r="J462" s="304"/>
      <c r="K462" s="200">
        <f>I462*J462</f>
        <v>0</v>
      </c>
      <c r="L462" s="514"/>
      <c r="M462" s="513"/>
      <c r="N462" s="513"/>
      <c r="O462" s="513"/>
      <c r="P462" s="519"/>
      <c r="Q462" s="660"/>
      <c r="R462" s="316" t="s">
        <v>421</v>
      </c>
      <c r="S462" s="279"/>
    </row>
    <row r="463" spans="1:19" ht="15.75" customHeight="1">
      <c r="A463" s="476"/>
      <c r="B463" s="478"/>
      <c r="C463" s="480"/>
      <c r="D463" s="480"/>
      <c r="E463" s="480"/>
      <c r="F463" s="480"/>
      <c r="G463" s="202" t="s">
        <v>130</v>
      </c>
      <c r="H463" s="199" t="s">
        <v>147</v>
      </c>
      <c r="I463" s="198">
        <v>1</v>
      </c>
      <c r="J463" s="198">
        <v>45</v>
      </c>
      <c r="K463" s="200">
        <f>I463*J463</f>
        <v>45</v>
      </c>
      <c r="L463" s="514"/>
      <c r="M463" s="513"/>
      <c r="N463" s="513"/>
      <c r="O463" s="513"/>
      <c r="P463" s="519"/>
      <c r="Q463" s="660"/>
      <c r="R463" s="316"/>
      <c r="S463" s="279"/>
    </row>
    <row r="464" spans="1:19" ht="15" customHeight="1">
      <c r="A464" s="466"/>
      <c r="B464" s="481"/>
      <c r="C464" s="481"/>
      <c r="D464" s="481"/>
      <c r="E464" s="481"/>
      <c r="F464" s="481"/>
      <c r="G464" s="210" t="s">
        <v>33</v>
      </c>
      <c r="H464" s="211"/>
      <c r="I464" s="211"/>
      <c r="J464" s="212"/>
      <c r="K464" s="213">
        <f>SUM(K461:K463)</f>
        <v>2004.1109999999996</v>
      </c>
      <c r="L464" s="514"/>
      <c r="M464" s="514"/>
      <c r="N464" s="514"/>
      <c r="O464" s="514"/>
      <c r="P464" s="519"/>
      <c r="Q464" s="660"/>
      <c r="R464" s="321"/>
      <c r="S464" s="282"/>
    </row>
    <row r="465" spans="1:17" ht="17.25" customHeight="1">
      <c r="A465" s="476">
        <v>121</v>
      </c>
      <c r="B465" s="478" t="s">
        <v>282</v>
      </c>
      <c r="C465" s="480">
        <v>1966</v>
      </c>
      <c r="D465" s="480">
        <v>1353.2</v>
      </c>
      <c r="E465" s="480">
        <v>1242.1</v>
      </c>
      <c r="F465" s="480"/>
      <c r="G465" s="202" t="s">
        <v>283</v>
      </c>
      <c r="H465" s="234" t="s">
        <v>29</v>
      </c>
      <c r="I465" s="198">
        <v>20</v>
      </c>
      <c r="J465" s="199">
        <v>1</v>
      </c>
      <c r="K465" s="200">
        <f>I465*J465</f>
        <v>20</v>
      </c>
      <c r="L465" s="514">
        <f>K467</f>
        <v>65</v>
      </c>
      <c r="M465" s="513">
        <f>ROUND(L465*0.75,3)</f>
        <v>48.75</v>
      </c>
      <c r="N465" s="513">
        <f>L465-M465-O465</f>
        <v>13</v>
      </c>
      <c r="O465" s="513">
        <f>ROUND(L465*0.05,3)</f>
        <v>3.25</v>
      </c>
      <c r="P465" s="464"/>
      <c r="Q465" s="465"/>
    </row>
    <row r="466" spans="1:17" ht="18" customHeight="1">
      <c r="A466" s="476"/>
      <c r="B466" s="478"/>
      <c r="C466" s="480"/>
      <c r="D466" s="480"/>
      <c r="E466" s="480"/>
      <c r="F466" s="480"/>
      <c r="G466" s="202" t="s">
        <v>130</v>
      </c>
      <c r="H466" s="199" t="s">
        <v>147</v>
      </c>
      <c r="I466" s="198">
        <v>1</v>
      </c>
      <c r="J466" s="198">
        <v>45</v>
      </c>
      <c r="K466" s="200">
        <f>I466*J466</f>
        <v>45</v>
      </c>
      <c r="L466" s="514"/>
      <c r="M466" s="513"/>
      <c r="N466" s="513"/>
      <c r="O466" s="513"/>
      <c r="P466" s="464"/>
      <c r="Q466" s="465"/>
    </row>
    <row r="467" spans="1:17" ht="20.25" customHeight="1">
      <c r="A467" s="466"/>
      <c r="B467" s="481"/>
      <c r="C467" s="481"/>
      <c r="D467" s="481"/>
      <c r="E467" s="481"/>
      <c r="F467" s="481"/>
      <c r="G467" s="210" t="s">
        <v>33</v>
      </c>
      <c r="H467" s="211"/>
      <c r="I467" s="211"/>
      <c r="J467" s="212"/>
      <c r="K467" s="213">
        <f>SUM(K465:K466)</f>
        <v>65</v>
      </c>
      <c r="L467" s="514"/>
      <c r="M467" s="514"/>
      <c r="N467" s="514"/>
      <c r="O467" s="514"/>
      <c r="P467" s="464"/>
      <c r="Q467" s="465"/>
    </row>
    <row r="468" spans="1:17" ht="11.25" customHeight="1">
      <c r="A468" s="476">
        <v>122</v>
      </c>
      <c r="B468" s="478" t="s">
        <v>284</v>
      </c>
      <c r="C468" s="480">
        <v>1972</v>
      </c>
      <c r="D468" s="480">
        <v>5778.2</v>
      </c>
      <c r="E468" s="480">
        <v>4426.1</v>
      </c>
      <c r="F468" s="480"/>
      <c r="G468" s="202" t="s">
        <v>48</v>
      </c>
      <c r="H468" s="234" t="s">
        <v>29</v>
      </c>
      <c r="I468" s="198">
        <v>680</v>
      </c>
      <c r="J468" s="199">
        <v>1.65</v>
      </c>
      <c r="K468" s="200">
        <f>I468*J468</f>
        <v>1122</v>
      </c>
      <c r="L468" s="514">
        <f>K471</f>
        <v>6168.599999999999</v>
      </c>
      <c r="M468" s="513">
        <f>ROUND(L468*0.75,3)</f>
        <v>4626.45</v>
      </c>
      <c r="N468" s="513">
        <f>L468-M468-O468</f>
        <v>1233.7199999999996</v>
      </c>
      <c r="O468" s="513">
        <f>ROUND(L468*0.05,3)</f>
        <v>308.43</v>
      </c>
      <c r="P468" s="464"/>
      <c r="Q468" s="465"/>
    </row>
    <row r="469" spans="1:17" ht="11.25" customHeight="1">
      <c r="A469" s="476"/>
      <c r="B469" s="478"/>
      <c r="C469" s="480"/>
      <c r="D469" s="480"/>
      <c r="E469" s="480"/>
      <c r="F469" s="480"/>
      <c r="G469" s="202" t="s">
        <v>161</v>
      </c>
      <c r="H469" s="234" t="s">
        <v>29</v>
      </c>
      <c r="I469" s="198">
        <v>3004</v>
      </c>
      <c r="J469" s="199">
        <v>1.65</v>
      </c>
      <c r="K469" s="200">
        <f>I469*J469</f>
        <v>4956.599999999999</v>
      </c>
      <c r="L469" s="514"/>
      <c r="M469" s="513"/>
      <c r="N469" s="513"/>
      <c r="O469" s="513"/>
      <c r="P469" s="464"/>
      <c r="Q469" s="465"/>
    </row>
    <row r="470" spans="1:17" ht="20.25" customHeight="1">
      <c r="A470" s="476"/>
      <c r="B470" s="478"/>
      <c r="C470" s="480"/>
      <c r="D470" s="480"/>
      <c r="E470" s="480"/>
      <c r="F470" s="480"/>
      <c r="G470" s="202" t="s">
        <v>130</v>
      </c>
      <c r="H470" s="199" t="s">
        <v>147</v>
      </c>
      <c r="I470" s="198">
        <v>2</v>
      </c>
      <c r="J470" s="198">
        <v>45</v>
      </c>
      <c r="K470" s="200">
        <f>I470*J470</f>
        <v>90</v>
      </c>
      <c r="L470" s="514"/>
      <c r="M470" s="513"/>
      <c r="N470" s="513"/>
      <c r="O470" s="513"/>
      <c r="P470" s="464"/>
      <c r="Q470" s="465"/>
    </row>
    <row r="471" spans="1:17" ht="17.25" customHeight="1">
      <c r="A471" s="466"/>
      <c r="B471" s="481"/>
      <c r="C471" s="481"/>
      <c r="D471" s="481"/>
      <c r="E471" s="481"/>
      <c r="F471" s="481"/>
      <c r="G471" s="210" t="s">
        <v>33</v>
      </c>
      <c r="H471" s="211"/>
      <c r="I471" s="211"/>
      <c r="J471" s="212"/>
      <c r="K471" s="213">
        <f>SUM(K468:K470)</f>
        <v>6168.599999999999</v>
      </c>
      <c r="L471" s="514"/>
      <c r="M471" s="514"/>
      <c r="N471" s="514"/>
      <c r="O471" s="514"/>
      <c r="P471" s="464"/>
      <c r="Q471" s="465"/>
    </row>
    <row r="472" spans="1:17" ht="17.25" customHeight="1">
      <c r="A472" s="476">
        <v>123</v>
      </c>
      <c r="B472" s="478" t="s">
        <v>412</v>
      </c>
      <c r="C472" s="480">
        <v>1968</v>
      </c>
      <c r="D472" s="480">
        <v>511.1</v>
      </c>
      <c r="E472" s="480">
        <v>406.5</v>
      </c>
      <c r="F472" s="480"/>
      <c r="G472" s="202" t="s">
        <v>130</v>
      </c>
      <c r="H472" s="234" t="s">
        <v>131</v>
      </c>
      <c r="I472" s="198">
        <v>1</v>
      </c>
      <c r="J472" s="199">
        <v>45</v>
      </c>
      <c r="K472" s="200">
        <f>I472*J472</f>
        <v>45</v>
      </c>
      <c r="L472" s="514">
        <f>K474</f>
        <v>90</v>
      </c>
      <c r="M472" s="513">
        <f>ROUND(L472*0.75,3)</f>
        <v>67.5</v>
      </c>
      <c r="N472" s="513">
        <f>L472-M472-O472</f>
        <v>18</v>
      </c>
      <c r="O472" s="513">
        <f>ROUND(L472*0.05,3)</f>
        <v>4.5</v>
      </c>
      <c r="P472" s="464"/>
      <c r="Q472" s="465"/>
    </row>
    <row r="473" spans="1:17" ht="21.75" customHeight="1">
      <c r="A473" s="476"/>
      <c r="B473" s="478"/>
      <c r="C473" s="480"/>
      <c r="D473" s="480"/>
      <c r="E473" s="480"/>
      <c r="F473" s="480"/>
      <c r="G473" s="202" t="s">
        <v>286</v>
      </c>
      <c r="H473" s="234" t="s">
        <v>131</v>
      </c>
      <c r="I473" s="198">
        <v>1</v>
      </c>
      <c r="J473" s="199">
        <v>45</v>
      </c>
      <c r="K473" s="200">
        <f>J473</f>
        <v>45</v>
      </c>
      <c r="L473" s="514"/>
      <c r="M473" s="513"/>
      <c r="N473" s="513"/>
      <c r="O473" s="513"/>
      <c r="P473" s="464"/>
      <c r="Q473" s="465"/>
    </row>
    <row r="474" spans="1:17" ht="24" customHeight="1">
      <c r="A474" s="476"/>
      <c r="B474" s="478"/>
      <c r="C474" s="480"/>
      <c r="D474" s="480"/>
      <c r="E474" s="480"/>
      <c r="F474" s="480"/>
      <c r="G474" s="210" t="s">
        <v>33</v>
      </c>
      <c r="H474" s="211"/>
      <c r="I474" s="211"/>
      <c r="J474" s="212"/>
      <c r="K474" s="213">
        <f>SUM(K472:K473)</f>
        <v>90</v>
      </c>
      <c r="L474" s="514"/>
      <c r="M474" s="514"/>
      <c r="N474" s="514"/>
      <c r="O474" s="514"/>
      <c r="P474" s="464"/>
      <c r="Q474" s="465"/>
    </row>
    <row r="475" spans="1:17" ht="22.5" customHeight="1">
      <c r="A475" s="476">
        <v>124</v>
      </c>
      <c r="B475" s="478" t="s">
        <v>413</v>
      </c>
      <c r="C475" s="480">
        <v>1972</v>
      </c>
      <c r="D475" s="480">
        <v>811.8</v>
      </c>
      <c r="E475" s="480">
        <v>743.3</v>
      </c>
      <c r="F475" s="480"/>
      <c r="G475" s="202" t="s">
        <v>130</v>
      </c>
      <c r="H475" s="234" t="s">
        <v>131</v>
      </c>
      <c r="I475" s="198">
        <v>1</v>
      </c>
      <c r="J475" s="199">
        <v>45</v>
      </c>
      <c r="K475" s="200">
        <f>I475*J475</f>
        <v>45</v>
      </c>
      <c r="L475" s="514">
        <f>K476</f>
        <v>45</v>
      </c>
      <c r="M475" s="513">
        <f>ROUND(L475*0.75,3)</f>
        <v>33.75</v>
      </c>
      <c r="N475" s="513">
        <f>L475-M475-O475</f>
        <v>9</v>
      </c>
      <c r="O475" s="513">
        <f>ROUND(L475*0.05,3)</f>
        <v>2.25</v>
      </c>
      <c r="P475" s="464"/>
      <c r="Q475" s="465"/>
    </row>
    <row r="476" spans="1:17" ht="15" customHeight="1">
      <c r="A476" s="466"/>
      <c r="B476" s="478"/>
      <c r="C476" s="481"/>
      <c r="D476" s="481"/>
      <c r="E476" s="481"/>
      <c r="F476" s="481"/>
      <c r="G476" s="210" t="s">
        <v>33</v>
      </c>
      <c r="H476" s="211"/>
      <c r="I476" s="211"/>
      <c r="J476" s="212"/>
      <c r="K476" s="213">
        <f>K475</f>
        <v>45</v>
      </c>
      <c r="L476" s="514"/>
      <c r="M476" s="514"/>
      <c r="N476" s="514"/>
      <c r="O476" s="514"/>
      <c r="P476" s="464"/>
      <c r="Q476" s="465"/>
    </row>
    <row r="477" spans="1:17" ht="10.5" customHeight="1">
      <c r="A477" s="476">
        <v>125</v>
      </c>
      <c r="B477" s="478" t="s">
        <v>414</v>
      </c>
      <c r="C477" s="480">
        <v>1980</v>
      </c>
      <c r="D477" s="480">
        <v>1015.1</v>
      </c>
      <c r="E477" s="480">
        <v>961.7</v>
      </c>
      <c r="F477" s="730"/>
      <c r="G477" s="202" t="s">
        <v>130</v>
      </c>
      <c r="H477" s="234" t="s">
        <v>131</v>
      </c>
      <c r="I477" s="198">
        <v>1</v>
      </c>
      <c r="J477" s="199">
        <v>45</v>
      </c>
      <c r="K477" s="200">
        <f>I477*J477</f>
        <v>45</v>
      </c>
      <c r="L477" s="514">
        <f>K478</f>
        <v>45</v>
      </c>
      <c r="M477" s="513">
        <f>ROUND(L477*0.75,3)</f>
        <v>33.75</v>
      </c>
      <c r="N477" s="513">
        <f>L477-M477-O477</f>
        <v>9</v>
      </c>
      <c r="O477" s="513">
        <f>ROUND(L477*0.05,3)</f>
        <v>2.25</v>
      </c>
      <c r="P477" s="464"/>
      <c r="Q477" s="465"/>
    </row>
    <row r="478" spans="1:17" ht="20.25" customHeight="1">
      <c r="A478" s="466"/>
      <c r="B478" s="481"/>
      <c r="C478" s="481"/>
      <c r="D478" s="481"/>
      <c r="E478" s="481"/>
      <c r="F478" s="467"/>
      <c r="G478" s="210" t="s">
        <v>33</v>
      </c>
      <c r="H478" s="211"/>
      <c r="I478" s="211"/>
      <c r="J478" s="212"/>
      <c r="K478" s="213">
        <f>K477</f>
        <v>45</v>
      </c>
      <c r="L478" s="514"/>
      <c r="M478" s="514"/>
      <c r="N478" s="514"/>
      <c r="O478" s="514"/>
      <c r="P478" s="464"/>
      <c r="Q478" s="465"/>
    </row>
    <row r="479" spans="1:17" ht="19.5" customHeight="1">
      <c r="A479" s="476">
        <v>126</v>
      </c>
      <c r="B479" s="478" t="s">
        <v>285</v>
      </c>
      <c r="C479" s="480">
        <v>1979</v>
      </c>
      <c r="D479" s="480">
        <v>617.3</v>
      </c>
      <c r="E479" s="480">
        <v>557.7</v>
      </c>
      <c r="F479" s="730"/>
      <c r="G479" s="202" t="s">
        <v>130</v>
      </c>
      <c r="H479" s="234" t="s">
        <v>131</v>
      </c>
      <c r="I479" s="198">
        <v>1</v>
      </c>
      <c r="J479" s="199">
        <v>45</v>
      </c>
      <c r="K479" s="200">
        <f>I479*J479</f>
        <v>45</v>
      </c>
      <c r="L479" s="514">
        <f>K480</f>
        <v>45</v>
      </c>
      <c r="M479" s="513">
        <f>ROUND(L479*0.75,3)</f>
        <v>33.75</v>
      </c>
      <c r="N479" s="513">
        <f>L479-M479-O479</f>
        <v>9</v>
      </c>
      <c r="O479" s="513">
        <f>ROUND(L479*0.05,3)</f>
        <v>2.25</v>
      </c>
      <c r="P479" s="464"/>
      <c r="Q479" s="465"/>
    </row>
    <row r="480" spans="1:17" ht="17.25" customHeight="1">
      <c r="A480" s="466"/>
      <c r="B480" s="481"/>
      <c r="C480" s="481"/>
      <c r="D480" s="481"/>
      <c r="E480" s="481"/>
      <c r="F480" s="467"/>
      <c r="G480" s="210" t="s">
        <v>33</v>
      </c>
      <c r="H480" s="211"/>
      <c r="I480" s="211"/>
      <c r="J480" s="212"/>
      <c r="K480" s="213">
        <f>K479</f>
        <v>45</v>
      </c>
      <c r="L480" s="514"/>
      <c r="M480" s="514"/>
      <c r="N480" s="514"/>
      <c r="O480" s="514"/>
      <c r="P480" s="464"/>
      <c r="Q480" s="465"/>
    </row>
    <row r="481" spans="1:17" ht="11.25" customHeight="1">
      <c r="A481" s="466">
        <v>127</v>
      </c>
      <c r="B481" s="478" t="s">
        <v>415</v>
      </c>
      <c r="C481" s="480">
        <v>1963</v>
      </c>
      <c r="D481" s="480">
        <v>631</v>
      </c>
      <c r="E481" s="480">
        <v>283.3</v>
      </c>
      <c r="F481" s="467"/>
      <c r="G481" s="202" t="s">
        <v>161</v>
      </c>
      <c r="H481" s="234" t="s">
        <v>29</v>
      </c>
      <c r="I481" s="198">
        <v>579</v>
      </c>
      <c r="J481" s="199">
        <v>14.65</v>
      </c>
      <c r="K481" s="200">
        <f>I481*J481</f>
        <v>8482.35</v>
      </c>
      <c r="L481" s="514">
        <f>K483</f>
        <v>8527.35</v>
      </c>
      <c r="M481" s="513">
        <f>ROUND(L481*0.75,3)</f>
        <v>6395.513</v>
      </c>
      <c r="N481" s="513">
        <f>L481-M481-O481</f>
        <v>1705.4690000000005</v>
      </c>
      <c r="O481" s="513">
        <f>ROUND(L481*0.05,3)</f>
        <v>426.368</v>
      </c>
      <c r="P481" s="464"/>
      <c r="Q481" s="465"/>
    </row>
    <row r="482" spans="1:17" ht="21" customHeight="1">
      <c r="A482" s="466"/>
      <c r="B482" s="478"/>
      <c r="C482" s="480"/>
      <c r="D482" s="480"/>
      <c r="E482" s="480"/>
      <c r="F482" s="467"/>
      <c r="G482" s="202" t="s">
        <v>130</v>
      </c>
      <c r="H482" s="199" t="s">
        <v>147</v>
      </c>
      <c r="I482" s="198">
        <v>1</v>
      </c>
      <c r="J482" s="198">
        <v>45</v>
      </c>
      <c r="K482" s="200">
        <f>I482*J482</f>
        <v>45</v>
      </c>
      <c r="L482" s="514"/>
      <c r="M482" s="513"/>
      <c r="N482" s="513"/>
      <c r="O482" s="513"/>
      <c r="P482" s="464"/>
      <c r="Q482" s="465"/>
    </row>
    <row r="483" spans="1:17" ht="20.25" customHeight="1">
      <c r="A483" s="466"/>
      <c r="B483" s="478"/>
      <c r="C483" s="480"/>
      <c r="D483" s="480"/>
      <c r="E483" s="480"/>
      <c r="F483" s="467"/>
      <c r="G483" s="210" t="s">
        <v>33</v>
      </c>
      <c r="H483" s="211"/>
      <c r="I483" s="211"/>
      <c r="J483" s="212"/>
      <c r="K483" s="213">
        <f>SUM(K481:K482)</f>
        <v>8527.35</v>
      </c>
      <c r="L483" s="514"/>
      <c r="M483" s="514"/>
      <c r="N483" s="514"/>
      <c r="O483" s="514"/>
      <c r="P483" s="464"/>
      <c r="Q483" s="465"/>
    </row>
    <row r="484" spans="1:18" ht="17.25" customHeight="1">
      <c r="A484" s="476">
        <v>128</v>
      </c>
      <c r="B484" s="478" t="s">
        <v>287</v>
      </c>
      <c r="C484" s="480">
        <v>1978</v>
      </c>
      <c r="D484" s="480">
        <v>1347</v>
      </c>
      <c r="E484" s="480">
        <v>1068.8</v>
      </c>
      <c r="F484" s="480"/>
      <c r="G484" s="202" t="s">
        <v>161</v>
      </c>
      <c r="H484" s="234" t="s">
        <v>29</v>
      </c>
      <c r="I484" s="198">
        <v>1060</v>
      </c>
      <c r="J484" s="199">
        <v>1.65</v>
      </c>
      <c r="K484" s="200">
        <f>I484*J484</f>
        <v>1749</v>
      </c>
      <c r="L484" s="731">
        <f>K486</f>
        <v>1794</v>
      </c>
      <c r="M484" s="513">
        <f>ROUND(L484*0.75,3)</f>
        <v>1345.5</v>
      </c>
      <c r="N484" s="513">
        <f>L484-M484-O484</f>
        <v>358.8</v>
      </c>
      <c r="O484" s="513">
        <f>ROUND(L484*0.05,3)</f>
        <v>89.7</v>
      </c>
      <c r="P484" s="464"/>
      <c r="Q484" s="465"/>
      <c r="R484" s="320">
        <v>2011</v>
      </c>
    </row>
    <row r="485" spans="1:19" ht="21.75" customHeight="1">
      <c r="A485" s="476"/>
      <c r="B485" s="478"/>
      <c r="C485" s="480"/>
      <c r="D485" s="480"/>
      <c r="E485" s="480"/>
      <c r="F485" s="480"/>
      <c r="G485" s="202" t="s">
        <v>130</v>
      </c>
      <c r="H485" s="199" t="s">
        <v>147</v>
      </c>
      <c r="I485" s="198">
        <v>1</v>
      </c>
      <c r="J485" s="198">
        <v>45</v>
      </c>
      <c r="K485" s="200">
        <f>I485*J485</f>
        <v>45</v>
      </c>
      <c r="L485" s="731"/>
      <c r="M485" s="513"/>
      <c r="N485" s="513"/>
      <c r="O485" s="513"/>
      <c r="P485" s="464"/>
      <c r="Q485" s="465"/>
      <c r="R485" s="281" t="s">
        <v>422</v>
      </c>
      <c r="S485" s="279"/>
    </row>
    <row r="486" spans="1:19" ht="24" customHeight="1" thickBot="1">
      <c r="A486" s="680"/>
      <c r="B486" s="681"/>
      <c r="C486" s="682"/>
      <c r="D486" s="682"/>
      <c r="E486" s="682"/>
      <c r="F486" s="682"/>
      <c r="G486" s="217" t="s">
        <v>33</v>
      </c>
      <c r="H486" s="218"/>
      <c r="I486" s="218"/>
      <c r="J486" s="219"/>
      <c r="K486" s="220">
        <f>SUM(K484:K485)</f>
        <v>1794</v>
      </c>
      <c r="L486" s="732"/>
      <c r="M486" s="507"/>
      <c r="N486" s="507"/>
      <c r="O486" s="507"/>
      <c r="P486" s="688"/>
      <c r="Q486" s="689"/>
      <c r="R486" s="321"/>
      <c r="S486" s="282"/>
    </row>
    <row r="487" spans="1:17" ht="13.5" thickBot="1">
      <c r="A487" s="691"/>
      <c r="B487" s="692"/>
      <c r="C487" s="692"/>
      <c r="D487" s="692"/>
      <c r="E487" s="693"/>
      <c r="F487" s="228"/>
      <c r="G487" s="229" t="s">
        <v>127</v>
      </c>
      <c r="H487" s="230"/>
      <c r="I487" s="230"/>
      <c r="J487" s="231"/>
      <c r="K487" s="232">
        <f>K464+K467+K471+K474+K476+K478+K480+K483+K486</f>
        <v>18784.061</v>
      </c>
      <c r="L487" s="233">
        <f aca="true" t="shared" si="15" ref="L487:Q487">SUM(L461:L486)</f>
        <v>18784.061</v>
      </c>
      <c r="M487" s="233">
        <f t="shared" si="15"/>
        <v>14088.045999999998</v>
      </c>
      <c r="N487" s="233">
        <f t="shared" si="15"/>
        <v>3756.8109999999997</v>
      </c>
      <c r="O487" s="233">
        <f t="shared" si="15"/>
        <v>939.2040000000001</v>
      </c>
      <c r="P487" s="233">
        <f t="shared" si="15"/>
        <v>0</v>
      </c>
      <c r="Q487" s="233">
        <f t="shared" si="15"/>
        <v>0</v>
      </c>
    </row>
    <row r="488" spans="1:17" ht="13.5" thickBot="1">
      <c r="A488" s="566" t="s">
        <v>135</v>
      </c>
      <c r="B488" s="567"/>
      <c r="C488" s="567"/>
      <c r="D488" s="567"/>
      <c r="E488" s="567"/>
      <c r="F488" s="567"/>
      <c r="G488" s="567"/>
      <c r="H488" s="567"/>
      <c r="I488" s="567"/>
      <c r="J488" s="567"/>
      <c r="K488" s="567"/>
      <c r="L488" s="567"/>
      <c r="M488" s="567"/>
      <c r="N488" s="567"/>
      <c r="O488" s="567"/>
      <c r="P488" s="567"/>
      <c r="Q488" s="561"/>
    </row>
    <row r="489" spans="1:19" s="222" customFormat="1" ht="15" customHeight="1">
      <c r="A489" s="473">
        <v>129</v>
      </c>
      <c r="B489" s="483" t="s">
        <v>330</v>
      </c>
      <c r="C489" s="502">
        <v>1985</v>
      </c>
      <c r="D489" s="502">
        <v>7716.7</v>
      </c>
      <c r="E489" s="502">
        <v>6540.3</v>
      </c>
      <c r="F489" s="502"/>
      <c r="G489" s="223" t="s">
        <v>48</v>
      </c>
      <c r="H489" s="226" t="s">
        <v>29</v>
      </c>
      <c r="I489" s="225">
        <v>2545</v>
      </c>
      <c r="J489" s="226">
        <v>1.65</v>
      </c>
      <c r="K489" s="227">
        <f>I489*J489</f>
        <v>4199.25</v>
      </c>
      <c r="L489" s="460">
        <f>K496</f>
        <v>8422.75</v>
      </c>
      <c r="M489" s="665">
        <f>ROUND(L492*0.75,3)</f>
        <v>0</v>
      </c>
      <c r="N489" s="665">
        <f>L503-M503-O503</f>
        <v>306.9</v>
      </c>
      <c r="O489" s="665">
        <v>0</v>
      </c>
      <c r="P489" s="664"/>
      <c r="Q489" s="468"/>
      <c r="R489" s="311"/>
      <c r="S489" s="280"/>
    </row>
    <row r="490" spans="1:19" s="222" customFormat="1" ht="15" customHeight="1">
      <c r="A490" s="476"/>
      <c r="B490" s="478"/>
      <c r="C490" s="480"/>
      <c r="D490" s="480"/>
      <c r="E490" s="480"/>
      <c r="F490" s="480"/>
      <c r="G490" s="202" t="s">
        <v>182</v>
      </c>
      <c r="H490" s="199" t="s">
        <v>29</v>
      </c>
      <c r="I490" s="198">
        <v>540</v>
      </c>
      <c r="J490" s="199">
        <v>1.65</v>
      </c>
      <c r="K490" s="200">
        <f>I490*J490</f>
        <v>891</v>
      </c>
      <c r="L490" s="511"/>
      <c r="M490" s="662"/>
      <c r="N490" s="662"/>
      <c r="O490" s="662"/>
      <c r="P490" s="464"/>
      <c r="Q490" s="465"/>
      <c r="R490" s="311"/>
      <c r="S490" s="280"/>
    </row>
    <row r="491" spans="1:19" s="222" customFormat="1" ht="15" customHeight="1">
      <c r="A491" s="476"/>
      <c r="B491" s="478"/>
      <c r="C491" s="480"/>
      <c r="D491" s="480"/>
      <c r="E491" s="480"/>
      <c r="F491" s="480"/>
      <c r="G491" s="202" t="s">
        <v>418</v>
      </c>
      <c r="H491" s="199" t="s">
        <v>147</v>
      </c>
      <c r="I491" s="198">
        <v>10</v>
      </c>
      <c r="J491" s="304"/>
      <c r="K491" s="200">
        <f>I491*J491</f>
        <v>0</v>
      </c>
      <c r="L491" s="511"/>
      <c r="M491" s="662"/>
      <c r="N491" s="662"/>
      <c r="O491" s="662"/>
      <c r="P491" s="464"/>
      <c r="Q491" s="465"/>
      <c r="R491" s="311"/>
      <c r="S491" s="280"/>
    </row>
    <row r="492" spans="1:19" s="222" customFormat="1" ht="25.5" customHeight="1">
      <c r="A492" s="476"/>
      <c r="B492" s="478"/>
      <c r="C492" s="480"/>
      <c r="D492" s="480"/>
      <c r="E492" s="480"/>
      <c r="F492" s="480"/>
      <c r="G492" s="202" t="s">
        <v>43</v>
      </c>
      <c r="H492" s="199"/>
      <c r="I492" s="198"/>
      <c r="J492" s="199"/>
      <c r="K492" s="200"/>
      <c r="L492" s="511"/>
      <c r="M492" s="662"/>
      <c r="N492" s="662"/>
      <c r="O492" s="662"/>
      <c r="P492" s="464"/>
      <c r="Q492" s="465"/>
      <c r="R492" s="311"/>
      <c r="S492" s="280"/>
    </row>
    <row r="493" spans="1:19" s="222" customFormat="1" ht="9.75" customHeight="1">
      <c r="A493" s="476"/>
      <c r="B493" s="478"/>
      <c r="C493" s="480"/>
      <c r="D493" s="480"/>
      <c r="E493" s="480"/>
      <c r="F493" s="480"/>
      <c r="G493" s="202" t="s">
        <v>289</v>
      </c>
      <c r="H493" s="199" t="s">
        <v>45</v>
      </c>
      <c r="I493" s="198">
        <v>1200</v>
      </c>
      <c r="J493" s="199">
        <v>1.9</v>
      </c>
      <c r="K493" s="200">
        <f>I493*J493</f>
        <v>2280</v>
      </c>
      <c r="L493" s="511"/>
      <c r="M493" s="662"/>
      <c r="N493" s="662"/>
      <c r="O493" s="662"/>
      <c r="P493" s="464"/>
      <c r="Q493" s="465"/>
      <c r="R493" s="311"/>
      <c r="S493" s="280"/>
    </row>
    <row r="494" spans="1:19" s="222" customFormat="1" ht="12" customHeight="1">
      <c r="A494" s="476"/>
      <c r="B494" s="478"/>
      <c r="C494" s="480"/>
      <c r="D494" s="480"/>
      <c r="E494" s="480"/>
      <c r="F494" s="480"/>
      <c r="G494" s="202" t="s">
        <v>257</v>
      </c>
      <c r="H494" s="199" t="s">
        <v>45</v>
      </c>
      <c r="I494" s="198">
        <v>450</v>
      </c>
      <c r="J494" s="199">
        <v>1.65</v>
      </c>
      <c r="K494" s="200">
        <f>I494*J494</f>
        <v>742.5</v>
      </c>
      <c r="L494" s="511"/>
      <c r="M494" s="662"/>
      <c r="N494" s="662"/>
      <c r="O494" s="662"/>
      <c r="P494" s="464"/>
      <c r="Q494" s="465"/>
      <c r="R494" s="311"/>
      <c r="S494" s="280"/>
    </row>
    <row r="495" spans="1:19" s="222" customFormat="1" ht="9" customHeight="1">
      <c r="A495" s="476"/>
      <c r="B495" s="478"/>
      <c r="C495" s="480"/>
      <c r="D495" s="480"/>
      <c r="E495" s="480"/>
      <c r="F495" s="480"/>
      <c r="G495" s="202" t="s">
        <v>46</v>
      </c>
      <c r="H495" s="199" t="s">
        <v>45</v>
      </c>
      <c r="I495" s="198">
        <v>200</v>
      </c>
      <c r="J495" s="199">
        <v>1.55</v>
      </c>
      <c r="K495" s="200">
        <f>I495*J495</f>
        <v>310</v>
      </c>
      <c r="L495" s="511"/>
      <c r="M495" s="662"/>
      <c r="N495" s="662"/>
      <c r="O495" s="662"/>
      <c r="P495" s="464"/>
      <c r="Q495" s="465"/>
      <c r="R495" s="311"/>
      <c r="S495" s="280"/>
    </row>
    <row r="496" spans="1:19" s="222" customFormat="1" ht="17.25" customHeight="1">
      <c r="A496" s="477"/>
      <c r="B496" s="481"/>
      <c r="C496" s="481"/>
      <c r="D496" s="481"/>
      <c r="E496" s="481"/>
      <c r="F496" s="481"/>
      <c r="G496" s="210" t="s">
        <v>33</v>
      </c>
      <c r="H496" s="211"/>
      <c r="I496" s="211"/>
      <c r="J496" s="212"/>
      <c r="K496" s="213">
        <f>SUM(K489:K495)</f>
        <v>8422.75</v>
      </c>
      <c r="L496" s="512"/>
      <c r="M496" s="663"/>
      <c r="N496" s="663"/>
      <c r="O496" s="663"/>
      <c r="P496" s="464"/>
      <c r="Q496" s="465"/>
      <c r="R496" s="311"/>
      <c r="S496" s="280"/>
    </row>
    <row r="497" spans="1:19" s="222" customFormat="1" ht="15" customHeight="1">
      <c r="A497" s="476">
        <v>130</v>
      </c>
      <c r="B497" s="478" t="s">
        <v>331</v>
      </c>
      <c r="C497" s="480">
        <v>1989</v>
      </c>
      <c r="D497" s="480">
        <v>5688.8</v>
      </c>
      <c r="E497" s="480">
        <v>4481.6</v>
      </c>
      <c r="F497" s="480"/>
      <c r="G497" s="202" t="s">
        <v>182</v>
      </c>
      <c r="H497" s="199" t="s">
        <v>29</v>
      </c>
      <c r="I497" s="198">
        <v>461</v>
      </c>
      <c r="J497" s="199">
        <v>1.65</v>
      </c>
      <c r="K497" s="200">
        <f>I497*J497</f>
        <v>760.65</v>
      </c>
      <c r="L497" s="511">
        <v>0</v>
      </c>
      <c r="M497" s="662">
        <v>0</v>
      </c>
      <c r="N497" s="662">
        <f>L503-M503-O503</f>
        <v>306.9</v>
      </c>
      <c r="O497" s="662">
        <v>0</v>
      </c>
      <c r="P497" s="464"/>
      <c r="Q497" s="465"/>
      <c r="R497" s="311"/>
      <c r="S497" s="280"/>
    </row>
    <row r="498" spans="1:19" s="222" customFormat="1" ht="15" customHeight="1">
      <c r="A498" s="476"/>
      <c r="B498" s="478"/>
      <c r="C498" s="480"/>
      <c r="D498" s="480"/>
      <c r="E498" s="480"/>
      <c r="F498" s="480"/>
      <c r="G498" s="202" t="s">
        <v>255</v>
      </c>
      <c r="H498" s="199" t="s">
        <v>45</v>
      </c>
      <c r="I498" s="198">
        <v>1684</v>
      </c>
      <c r="J498" s="199">
        <v>0.65</v>
      </c>
      <c r="K498" s="200">
        <f>I498*J498</f>
        <v>1094.6000000000001</v>
      </c>
      <c r="L498" s="511"/>
      <c r="M498" s="662"/>
      <c r="N498" s="662"/>
      <c r="O498" s="662"/>
      <c r="P498" s="464"/>
      <c r="Q498" s="465"/>
      <c r="R498" s="311"/>
      <c r="S498" s="280"/>
    </row>
    <row r="499" spans="1:19" s="222" customFormat="1" ht="18.75" customHeight="1">
      <c r="A499" s="476"/>
      <c r="B499" s="478"/>
      <c r="C499" s="480"/>
      <c r="D499" s="480"/>
      <c r="E499" s="480"/>
      <c r="F499" s="480"/>
      <c r="G499" s="202" t="s">
        <v>43</v>
      </c>
      <c r="H499" s="199"/>
      <c r="I499" s="198"/>
      <c r="J499" s="199"/>
      <c r="K499" s="200"/>
      <c r="L499" s="511"/>
      <c r="M499" s="662"/>
      <c r="N499" s="662"/>
      <c r="O499" s="662"/>
      <c r="P499" s="464"/>
      <c r="Q499" s="465"/>
      <c r="R499" s="311"/>
      <c r="S499" s="280"/>
    </row>
    <row r="500" spans="1:19" s="222" customFormat="1" ht="10.5" customHeight="1">
      <c r="A500" s="476"/>
      <c r="B500" s="478"/>
      <c r="C500" s="480"/>
      <c r="D500" s="480"/>
      <c r="E500" s="480"/>
      <c r="F500" s="480"/>
      <c r="G500" s="202" t="s">
        <v>289</v>
      </c>
      <c r="H500" s="199" t="s">
        <v>45</v>
      </c>
      <c r="I500" s="198">
        <v>504</v>
      </c>
      <c r="J500" s="199">
        <v>1.9</v>
      </c>
      <c r="K500" s="200">
        <f>I500*J500</f>
        <v>957.5999999999999</v>
      </c>
      <c r="L500" s="511"/>
      <c r="M500" s="662"/>
      <c r="N500" s="662"/>
      <c r="O500" s="662"/>
      <c r="P500" s="464"/>
      <c r="Q500" s="465"/>
      <c r="R500" s="311"/>
      <c r="S500" s="280"/>
    </row>
    <row r="501" spans="1:19" s="222" customFormat="1" ht="9" customHeight="1">
      <c r="A501" s="476"/>
      <c r="B501" s="478"/>
      <c r="C501" s="480"/>
      <c r="D501" s="480"/>
      <c r="E501" s="480"/>
      <c r="F501" s="480"/>
      <c r="G501" s="202" t="s">
        <v>46</v>
      </c>
      <c r="H501" s="199" t="s">
        <v>45</v>
      </c>
      <c r="I501" s="198">
        <v>96</v>
      </c>
      <c r="J501" s="199">
        <v>1.55</v>
      </c>
      <c r="K501" s="200">
        <f>I501*J501</f>
        <v>148.8</v>
      </c>
      <c r="L501" s="511"/>
      <c r="M501" s="662"/>
      <c r="N501" s="662"/>
      <c r="O501" s="662"/>
      <c r="P501" s="464"/>
      <c r="Q501" s="465"/>
      <c r="R501" s="311"/>
      <c r="S501" s="280"/>
    </row>
    <row r="502" spans="1:19" s="222" customFormat="1" ht="17.25" customHeight="1">
      <c r="A502" s="477"/>
      <c r="B502" s="481"/>
      <c r="C502" s="481"/>
      <c r="D502" s="481"/>
      <c r="E502" s="481"/>
      <c r="F502" s="481"/>
      <c r="G502" s="210" t="s">
        <v>33</v>
      </c>
      <c r="H502" s="211"/>
      <c r="I502" s="211"/>
      <c r="J502" s="212"/>
      <c r="K502" s="213">
        <f>SUM(K497:K501)</f>
        <v>2961.65</v>
      </c>
      <c r="L502" s="512"/>
      <c r="M502" s="663"/>
      <c r="N502" s="663"/>
      <c r="O502" s="663"/>
      <c r="P502" s="464"/>
      <c r="Q502" s="465"/>
      <c r="R502" s="311"/>
      <c r="S502" s="280"/>
    </row>
    <row r="503" spans="1:18" ht="15.75" customHeight="1">
      <c r="A503" s="476">
        <v>131</v>
      </c>
      <c r="B503" s="478" t="s">
        <v>332</v>
      </c>
      <c r="C503" s="480">
        <v>1968</v>
      </c>
      <c r="D503" s="480">
        <v>1032.2</v>
      </c>
      <c r="E503" s="480">
        <v>946.6</v>
      </c>
      <c r="F503" s="480"/>
      <c r="G503" s="202" t="s">
        <v>333</v>
      </c>
      <c r="H503" s="214" t="s">
        <v>29</v>
      </c>
      <c r="I503" s="198">
        <v>930</v>
      </c>
      <c r="J503" s="199">
        <v>1.65</v>
      </c>
      <c r="K503" s="200">
        <f>I503*J503</f>
        <v>1534.5</v>
      </c>
      <c r="L503" s="514">
        <f>K506</f>
        <v>1534.5</v>
      </c>
      <c r="M503" s="513">
        <f>ROUND(L503*0.75,3)</f>
        <v>1150.875</v>
      </c>
      <c r="N503" s="513">
        <f>L503-M503-O503</f>
        <v>306.9</v>
      </c>
      <c r="O503" s="513">
        <f>ROUND(L503*0.05,3)</f>
        <v>76.725</v>
      </c>
      <c r="P503" s="482"/>
      <c r="Q503" s="515"/>
      <c r="R503" s="320">
        <v>2011</v>
      </c>
    </row>
    <row r="504" spans="1:19" ht="18" customHeight="1">
      <c r="A504" s="476"/>
      <c r="B504" s="478"/>
      <c r="C504" s="480"/>
      <c r="D504" s="480"/>
      <c r="E504" s="480"/>
      <c r="F504" s="480"/>
      <c r="G504" s="202" t="s">
        <v>334</v>
      </c>
      <c r="H504" s="214" t="s">
        <v>147</v>
      </c>
      <c r="I504" s="198">
        <v>2</v>
      </c>
      <c r="J504" s="304"/>
      <c r="K504" s="200">
        <f>I504*J504</f>
        <v>0</v>
      </c>
      <c r="L504" s="514"/>
      <c r="M504" s="513"/>
      <c r="N504" s="513"/>
      <c r="O504" s="513"/>
      <c r="P504" s="482"/>
      <c r="Q504" s="515"/>
      <c r="R504" s="329" t="s">
        <v>348</v>
      </c>
      <c r="S504" s="279"/>
    </row>
    <row r="505" spans="1:19" ht="17.25" customHeight="1">
      <c r="A505" s="476"/>
      <c r="B505" s="478"/>
      <c r="C505" s="480"/>
      <c r="D505" s="480"/>
      <c r="E505" s="480"/>
      <c r="F505" s="480"/>
      <c r="G505" s="202" t="s">
        <v>256</v>
      </c>
      <c r="H505" s="199" t="s">
        <v>147</v>
      </c>
      <c r="I505" s="198">
        <v>1</v>
      </c>
      <c r="J505" s="304"/>
      <c r="K505" s="200">
        <f>I505*J505</f>
        <v>0</v>
      </c>
      <c r="L505" s="514"/>
      <c r="M505" s="513"/>
      <c r="N505" s="513"/>
      <c r="O505" s="513"/>
      <c r="P505" s="482"/>
      <c r="Q505" s="515"/>
      <c r="R505" s="316"/>
      <c r="S505" s="279"/>
    </row>
    <row r="506" spans="1:19" ht="15" customHeight="1">
      <c r="A506" s="477"/>
      <c r="B506" s="481"/>
      <c r="C506" s="481"/>
      <c r="D506" s="481"/>
      <c r="E506" s="481"/>
      <c r="F506" s="481"/>
      <c r="G506" s="210" t="s">
        <v>33</v>
      </c>
      <c r="H506" s="211"/>
      <c r="I506" s="211"/>
      <c r="J506" s="212"/>
      <c r="K506" s="213">
        <f>SUM(K503)</f>
        <v>1534.5</v>
      </c>
      <c r="L506" s="514"/>
      <c r="M506" s="514"/>
      <c r="N506" s="514"/>
      <c r="O506" s="514"/>
      <c r="P506" s="482"/>
      <c r="Q506" s="515"/>
      <c r="R506" s="321"/>
      <c r="S506" s="282"/>
    </row>
    <row r="507" spans="1:19" ht="16.5" customHeight="1">
      <c r="A507" s="476">
        <v>132</v>
      </c>
      <c r="B507" s="478" t="s">
        <v>136</v>
      </c>
      <c r="C507" s="480">
        <v>1991</v>
      </c>
      <c r="D507" s="480">
        <v>2737.3</v>
      </c>
      <c r="E507" s="480">
        <v>1598.7</v>
      </c>
      <c r="F507" s="480"/>
      <c r="G507" s="202" t="s">
        <v>333</v>
      </c>
      <c r="H507" s="214" t="s">
        <v>29</v>
      </c>
      <c r="I507" s="198">
        <v>455</v>
      </c>
      <c r="J507" s="199">
        <v>1.65</v>
      </c>
      <c r="K507" s="200">
        <f>I507*J507</f>
        <v>750.75</v>
      </c>
      <c r="L507" s="514">
        <f>K508</f>
        <v>750.75</v>
      </c>
      <c r="M507" s="513">
        <f>ROUND(L507*0.75,3)</f>
        <v>563.063</v>
      </c>
      <c r="N507" s="513">
        <f>L507-M507-O507</f>
        <v>150.149</v>
      </c>
      <c r="O507" s="513">
        <f>ROUND(L507*0.05,3)</f>
        <v>37.538</v>
      </c>
      <c r="P507" s="482"/>
      <c r="Q507" s="515"/>
      <c r="R507" s="320"/>
      <c r="S507" s="281"/>
    </row>
    <row r="508" spans="1:19" ht="19.5" customHeight="1" thickBot="1">
      <c r="A508" s="471"/>
      <c r="B508" s="503"/>
      <c r="C508" s="503"/>
      <c r="D508" s="503"/>
      <c r="E508" s="503"/>
      <c r="F508" s="503"/>
      <c r="G508" s="217" t="s">
        <v>33</v>
      </c>
      <c r="H508" s="218"/>
      <c r="I508" s="218"/>
      <c r="J508" s="219"/>
      <c r="K508" s="220">
        <f>SUM(K507)</f>
        <v>750.75</v>
      </c>
      <c r="L508" s="507"/>
      <c r="M508" s="507"/>
      <c r="N508" s="507"/>
      <c r="O508" s="507"/>
      <c r="P508" s="777"/>
      <c r="Q508" s="659"/>
      <c r="R508" s="321"/>
      <c r="S508" s="282"/>
    </row>
    <row r="509" spans="1:17" ht="13.5" thickBot="1">
      <c r="A509" s="656" t="s">
        <v>137</v>
      </c>
      <c r="B509" s="657"/>
      <c r="C509" s="657"/>
      <c r="D509" s="657"/>
      <c r="E509" s="658"/>
      <c r="F509" s="228"/>
      <c r="G509" s="229" t="s">
        <v>468</v>
      </c>
      <c r="H509" s="230"/>
      <c r="I509" s="230"/>
      <c r="J509" s="231"/>
      <c r="K509" s="232">
        <f>K496+K502+K506+K508</f>
        <v>13669.65</v>
      </c>
      <c r="L509" s="233">
        <f aca="true" t="shared" si="16" ref="L509:Q509">SUM(L507)</f>
        <v>750.75</v>
      </c>
      <c r="M509" s="233">
        <f t="shared" si="16"/>
        <v>563.063</v>
      </c>
      <c r="N509" s="233">
        <f t="shared" si="16"/>
        <v>150.149</v>
      </c>
      <c r="O509" s="233">
        <f t="shared" si="16"/>
        <v>37.538</v>
      </c>
      <c r="P509" s="233">
        <f t="shared" si="16"/>
        <v>0</v>
      </c>
      <c r="Q509" s="233">
        <f t="shared" si="16"/>
        <v>0</v>
      </c>
    </row>
    <row r="510" spans="1:17" ht="13.5" thickBot="1">
      <c r="A510" s="566" t="s">
        <v>104</v>
      </c>
      <c r="B510" s="567"/>
      <c r="C510" s="567"/>
      <c r="D510" s="567"/>
      <c r="E510" s="567"/>
      <c r="F510" s="567"/>
      <c r="G510" s="567"/>
      <c r="H510" s="567"/>
      <c r="I510" s="567"/>
      <c r="J510" s="567"/>
      <c r="K510" s="567"/>
      <c r="L510" s="567"/>
      <c r="M510" s="567"/>
      <c r="N510" s="567"/>
      <c r="O510" s="567"/>
      <c r="P510" s="567"/>
      <c r="Q510" s="561"/>
    </row>
    <row r="511" spans="1:17" ht="19.5" customHeight="1">
      <c r="A511" s="473">
        <v>133</v>
      </c>
      <c r="B511" s="483" t="s">
        <v>132</v>
      </c>
      <c r="C511" s="502">
        <v>1971</v>
      </c>
      <c r="D511" s="502">
        <v>743.3</v>
      </c>
      <c r="E511" s="502">
        <v>228.9</v>
      </c>
      <c r="F511" s="502"/>
      <c r="G511" s="223" t="s">
        <v>43</v>
      </c>
      <c r="H511" s="226"/>
      <c r="I511" s="225"/>
      <c r="J511" s="226"/>
      <c r="K511" s="227"/>
      <c r="L511" s="506">
        <f>K513</f>
        <v>720</v>
      </c>
      <c r="M511" s="506">
        <f>ROUND(L511*0.75,3)</f>
        <v>540</v>
      </c>
      <c r="N511" s="506">
        <f>L511-M511-O511</f>
        <v>144</v>
      </c>
      <c r="O511" s="506">
        <f>ROUND(L511*0.05,3)</f>
        <v>36</v>
      </c>
      <c r="P511" s="776"/>
      <c r="Q511" s="778"/>
    </row>
    <row r="512" spans="1:17" ht="19.5" customHeight="1">
      <c r="A512" s="476"/>
      <c r="B512" s="478"/>
      <c r="C512" s="480"/>
      <c r="D512" s="480"/>
      <c r="E512" s="480"/>
      <c r="F512" s="480"/>
      <c r="G512" s="202" t="s">
        <v>70</v>
      </c>
      <c r="H512" s="199" t="s">
        <v>45</v>
      </c>
      <c r="I512" s="198">
        <v>160</v>
      </c>
      <c r="J512" s="199">
        <v>4.5</v>
      </c>
      <c r="K512" s="200">
        <f>I512*J512</f>
        <v>720</v>
      </c>
      <c r="L512" s="514"/>
      <c r="M512" s="514"/>
      <c r="N512" s="514"/>
      <c r="O512" s="514"/>
      <c r="P512" s="774"/>
      <c r="Q512" s="779"/>
    </row>
    <row r="513" spans="1:17" ht="18" customHeight="1">
      <c r="A513" s="477"/>
      <c r="B513" s="481"/>
      <c r="C513" s="481"/>
      <c r="D513" s="481"/>
      <c r="E513" s="481"/>
      <c r="F513" s="481"/>
      <c r="G513" s="210" t="s">
        <v>33</v>
      </c>
      <c r="H513" s="211"/>
      <c r="I513" s="211"/>
      <c r="J513" s="212"/>
      <c r="K513" s="213">
        <f>SUM(K512)</f>
        <v>720</v>
      </c>
      <c r="L513" s="514"/>
      <c r="M513" s="514"/>
      <c r="N513" s="514"/>
      <c r="O513" s="514"/>
      <c r="P513" s="774"/>
      <c r="Q513" s="779"/>
    </row>
    <row r="514" spans="1:17" ht="18.75" customHeight="1">
      <c r="A514" s="476">
        <v>134</v>
      </c>
      <c r="B514" s="478" t="s">
        <v>105</v>
      </c>
      <c r="C514" s="480">
        <v>1971</v>
      </c>
      <c r="D514" s="480">
        <v>327.9</v>
      </c>
      <c r="E514" s="480">
        <v>228.9</v>
      </c>
      <c r="F514" s="480"/>
      <c r="G514" s="202" t="s">
        <v>43</v>
      </c>
      <c r="H514" s="199"/>
      <c r="I514" s="198"/>
      <c r="J514" s="199"/>
      <c r="K514" s="200"/>
      <c r="L514" s="514">
        <f>K516</f>
        <v>360</v>
      </c>
      <c r="M514" s="514">
        <f>ROUND(L514*0.75,3)</f>
        <v>270</v>
      </c>
      <c r="N514" s="514">
        <f>L514-M514-O514</f>
        <v>72</v>
      </c>
      <c r="O514" s="514">
        <f>ROUND(L514*0.05,3)</f>
        <v>18</v>
      </c>
      <c r="P514" s="774"/>
      <c r="Q514" s="779"/>
    </row>
    <row r="515" spans="1:17" ht="10.5" customHeight="1">
      <c r="A515" s="476"/>
      <c r="B515" s="478"/>
      <c r="C515" s="480"/>
      <c r="D515" s="480"/>
      <c r="E515" s="480"/>
      <c r="F515" s="480"/>
      <c r="G515" s="202" t="s">
        <v>70</v>
      </c>
      <c r="H515" s="199" t="s">
        <v>45</v>
      </c>
      <c r="I515" s="198">
        <v>80</v>
      </c>
      <c r="J515" s="199">
        <v>4.5</v>
      </c>
      <c r="K515" s="200">
        <f>I515*J515</f>
        <v>360</v>
      </c>
      <c r="L515" s="514"/>
      <c r="M515" s="514"/>
      <c r="N515" s="514"/>
      <c r="O515" s="514"/>
      <c r="P515" s="774"/>
      <c r="Q515" s="779"/>
    </row>
    <row r="516" spans="1:17" ht="18.75" customHeight="1" thickBot="1">
      <c r="A516" s="471"/>
      <c r="B516" s="503"/>
      <c r="C516" s="503"/>
      <c r="D516" s="503"/>
      <c r="E516" s="503"/>
      <c r="F516" s="503"/>
      <c r="G516" s="217" t="s">
        <v>33</v>
      </c>
      <c r="H516" s="218"/>
      <c r="I516" s="218"/>
      <c r="J516" s="219"/>
      <c r="K516" s="220">
        <f>SUM(K515:K515)</f>
        <v>360</v>
      </c>
      <c r="L516" s="507"/>
      <c r="M516" s="507"/>
      <c r="N516" s="507"/>
      <c r="O516" s="507"/>
      <c r="P516" s="775"/>
      <c r="Q516" s="784"/>
    </row>
    <row r="517" spans="1:17" ht="13.5" thickBot="1">
      <c r="A517" s="691" t="s">
        <v>106</v>
      </c>
      <c r="B517" s="692"/>
      <c r="C517" s="692"/>
      <c r="D517" s="692"/>
      <c r="E517" s="693"/>
      <c r="F517" s="228"/>
      <c r="G517" s="229" t="s">
        <v>111</v>
      </c>
      <c r="H517" s="230"/>
      <c r="I517" s="230"/>
      <c r="J517" s="231"/>
      <c r="K517" s="232">
        <f>K516+K513</f>
        <v>1080</v>
      </c>
      <c r="L517" s="233">
        <f aca="true" t="shared" si="17" ref="L517:Q517">SUM(L511:L516)</f>
        <v>1080</v>
      </c>
      <c r="M517" s="233">
        <f t="shared" si="17"/>
        <v>810</v>
      </c>
      <c r="N517" s="233">
        <f t="shared" si="17"/>
        <v>216</v>
      </c>
      <c r="O517" s="233">
        <f t="shared" si="17"/>
        <v>54</v>
      </c>
      <c r="P517" s="233">
        <f t="shared" si="17"/>
        <v>0</v>
      </c>
      <c r="Q517" s="233">
        <f t="shared" si="17"/>
        <v>0</v>
      </c>
    </row>
    <row r="518" spans="1:17" ht="13.5" thickBot="1">
      <c r="A518" s="727" t="s">
        <v>116</v>
      </c>
      <c r="B518" s="728"/>
      <c r="C518" s="728"/>
      <c r="D518" s="728"/>
      <c r="E518" s="728"/>
      <c r="F518" s="728"/>
      <c r="G518" s="728"/>
      <c r="H518" s="728"/>
      <c r="I518" s="728"/>
      <c r="J518" s="728"/>
      <c r="K518" s="728"/>
      <c r="L518" s="728"/>
      <c r="M518" s="728"/>
      <c r="N518" s="728"/>
      <c r="O518" s="728"/>
      <c r="P518" s="728"/>
      <c r="Q518" s="729"/>
    </row>
    <row r="519" spans="1:19" ht="12.75" customHeight="1">
      <c r="A519" s="473">
        <v>135</v>
      </c>
      <c r="B519" s="483" t="s">
        <v>107</v>
      </c>
      <c r="C519" s="502">
        <v>1993</v>
      </c>
      <c r="D519" s="502">
        <v>2709</v>
      </c>
      <c r="E519" s="502">
        <v>1572.2</v>
      </c>
      <c r="F519" s="502"/>
      <c r="G519" s="223" t="s">
        <v>48</v>
      </c>
      <c r="H519" s="226" t="s">
        <v>29</v>
      </c>
      <c r="I519" s="225">
        <v>775.8</v>
      </c>
      <c r="J519" s="226">
        <v>1.65</v>
      </c>
      <c r="K519" s="227">
        <f>I519*J519</f>
        <v>1280.07</v>
      </c>
      <c r="L519" s="506">
        <f>K529</f>
        <v>3046.835</v>
      </c>
      <c r="M519" s="508">
        <f>ROUND(L519*0.75,3)</f>
        <v>2285.126</v>
      </c>
      <c r="N519" s="508">
        <f>L519-M519-O519</f>
        <v>609.3669999999998</v>
      </c>
      <c r="O519" s="489">
        <f>ROUND(L519*0.05,3)</f>
        <v>152.342</v>
      </c>
      <c r="P519" s="486"/>
      <c r="Q519" s="684"/>
      <c r="R519" s="322"/>
      <c r="S519" s="281"/>
    </row>
    <row r="520" spans="1:19" ht="11.25" customHeight="1">
      <c r="A520" s="476"/>
      <c r="B520" s="478"/>
      <c r="C520" s="480"/>
      <c r="D520" s="480"/>
      <c r="E520" s="480"/>
      <c r="F520" s="480"/>
      <c r="G520" s="202" t="s">
        <v>42</v>
      </c>
      <c r="H520" s="199" t="s">
        <v>29</v>
      </c>
      <c r="I520" s="198">
        <v>229.8</v>
      </c>
      <c r="J520" s="199">
        <v>1.65</v>
      </c>
      <c r="K520" s="200">
        <f aca="true" t="shared" si="18" ref="K520:K528">I520*J520</f>
        <v>379.17</v>
      </c>
      <c r="L520" s="514"/>
      <c r="M520" s="513"/>
      <c r="N520" s="513"/>
      <c r="O520" s="674"/>
      <c r="P520" s="676"/>
      <c r="Q520" s="685"/>
      <c r="R520" s="323"/>
      <c r="S520" s="279"/>
    </row>
    <row r="521" spans="1:18" ht="21.75" customHeight="1">
      <c r="A521" s="476"/>
      <c r="B521" s="478"/>
      <c r="C521" s="480"/>
      <c r="D521" s="480"/>
      <c r="E521" s="480"/>
      <c r="F521" s="480"/>
      <c r="G521" s="202" t="s">
        <v>425</v>
      </c>
      <c r="H521" s="199" t="s">
        <v>29</v>
      </c>
      <c r="I521" s="198">
        <v>2709</v>
      </c>
      <c r="J521" s="304"/>
      <c r="K521" s="200">
        <f t="shared" si="18"/>
        <v>0</v>
      </c>
      <c r="L521" s="514"/>
      <c r="M521" s="513"/>
      <c r="N521" s="513"/>
      <c r="O521" s="674"/>
      <c r="P521" s="676"/>
      <c r="Q521" s="685"/>
      <c r="R521" s="323">
        <v>2012</v>
      </c>
    </row>
    <row r="522" spans="1:19" ht="14.25" customHeight="1">
      <c r="A522" s="476"/>
      <c r="B522" s="478"/>
      <c r="C522" s="480"/>
      <c r="D522" s="480"/>
      <c r="E522" s="480"/>
      <c r="F522" s="480"/>
      <c r="G522" s="202" t="s">
        <v>259</v>
      </c>
      <c r="H522" s="199" t="s">
        <v>29</v>
      </c>
      <c r="I522" s="198">
        <v>217.3</v>
      </c>
      <c r="J522" s="304"/>
      <c r="K522" s="200">
        <f t="shared" si="18"/>
        <v>0</v>
      </c>
      <c r="L522" s="514"/>
      <c r="M522" s="513"/>
      <c r="N522" s="513"/>
      <c r="O522" s="674"/>
      <c r="P522" s="676"/>
      <c r="Q522" s="685"/>
      <c r="R522" s="330" t="s">
        <v>351</v>
      </c>
      <c r="S522" s="279"/>
    </row>
    <row r="523" spans="1:19" ht="12" customHeight="1">
      <c r="A523" s="476"/>
      <c r="B523" s="478"/>
      <c r="C523" s="480"/>
      <c r="D523" s="480"/>
      <c r="E523" s="480"/>
      <c r="F523" s="480"/>
      <c r="G523" s="202" t="s">
        <v>426</v>
      </c>
      <c r="H523" s="199" t="s">
        <v>29</v>
      </c>
      <c r="I523" s="198">
        <v>24.6</v>
      </c>
      <c r="J523" s="304"/>
      <c r="K523" s="200">
        <f t="shared" si="18"/>
        <v>0</v>
      </c>
      <c r="L523" s="514"/>
      <c r="M523" s="513"/>
      <c r="N523" s="513"/>
      <c r="O523" s="674"/>
      <c r="P523" s="676"/>
      <c r="Q523" s="685"/>
      <c r="R523" s="323"/>
      <c r="S523" s="279"/>
    </row>
    <row r="524" spans="1:19" ht="21.75" customHeight="1">
      <c r="A524" s="476"/>
      <c r="B524" s="478"/>
      <c r="C524" s="480"/>
      <c r="D524" s="480"/>
      <c r="E524" s="480"/>
      <c r="F524" s="480"/>
      <c r="G524" s="202" t="s">
        <v>255</v>
      </c>
      <c r="H524" s="199" t="s">
        <v>45</v>
      </c>
      <c r="I524" s="198">
        <v>21.3</v>
      </c>
      <c r="J524" s="199">
        <v>0.65</v>
      </c>
      <c r="K524" s="200">
        <f t="shared" si="18"/>
        <v>13.845</v>
      </c>
      <c r="L524" s="514"/>
      <c r="M524" s="513"/>
      <c r="N524" s="513"/>
      <c r="O524" s="674"/>
      <c r="P524" s="676"/>
      <c r="Q524" s="685"/>
      <c r="R524" s="323"/>
      <c r="S524" s="279"/>
    </row>
    <row r="525" spans="1:19" ht="17.25" customHeight="1">
      <c r="A525" s="476"/>
      <c r="B525" s="478"/>
      <c r="C525" s="480"/>
      <c r="D525" s="480"/>
      <c r="E525" s="480"/>
      <c r="F525" s="480"/>
      <c r="G525" s="202" t="s">
        <v>486</v>
      </c>
      <c r="H525" s="199"/>
      <c r="I525" s="198"/>
      <c r="J525" s="199"/>
      <c r="K525" s="200"/>
      <c r="L525" s="514"/>
      <c r="M525" s="513"/>
      <c r="N525" s="513"/>
      <c r="O525" s="674"/>
      <c r="P525" s="676"/>
      <c r="Q525" s="685"/>
      <c r="R525" s="323"/>
      <c r="S525" s="279"/>
    </row>
    <row r="526" spans="1:19" ht="17.25" customHeight="1">
      <c r="A526" s="476"/>
      <c r="B526" s="478"/>
      <c r="C526" s="480"/>
      <c r="D526" s="480"/>
      <c r="E526" s="480"/>
      <c r="F526" s="480"/>
      <c r="G526" s="202" t="s">
        <v>289</v>
      </c>
      <c r="H526" s="199" t="s">
        <v>45</v>
      </c>
      <c r="I526" s="198">
        <v>298</v>
      </c>
      <c r="J526" s="199">
        <v>1.9</v>
      </c>
      <c r="K526" s="200">
        <f t="shared" si="18"/>
        <v>566.1999999999999</v>
      </c>
      <c r="L526" s="514"/>
      <c r="M526" s="513"/>
      <c r="N526" s="513"/>
      <c r="O526" s="674"/>
      <c r="P526" s="676"/>
      <c r="Q526" s="685"/>
      <c r="R526" s="323"/>
      <c r="S526" s="279"/>
    </row>
    <row r="527" spans="1:19" ht="11.25" customHeight="1">
      <c r="A527" s="476"/>
      <c r="B527" s="478"/>
      <c r="C527" s="480"/>
      <c r="D527" s="480"/>
      <c r="E527" s="480"/>
      <c r="F527" s="480"/>
      <c r="G527" s="202" t="s">
        <v>46</v>
      </c>
      <c r="H527" s="197" t="s">
        <v>45</v>
      </c>
      <c r="I527" s="198">
        <v>71</v>
      </c>
      <c r="J527" s="199">
        <v>1.55</v>
      </c>
      <c r="K527" s="200">
        <f t="shared" si="18"/>
        <v>110.05</v>
      </c>
      <c r="L527" s="514"/>
      <c r="M527" s="513"/>
      <c r="N527" s="513"/>
      <c r="O527" s="674"/>
      <c r="P527" s="676"/>
      <c r="Q527" s="685"/>
      <c r="R527" s="323"/>
      <c r="S527" s="279"/>
    </row>
    <row r="528" spans="1:19" ht="11.25" customHeight="1">
      <c r="A528" s="476"/>
      <c r="B528" s="478"/>
      <c r="C528" s="480"/>
      <c r="D528" s="480"/>
      <c r="E528" s="480"/>
      <c r="F528" s="480"/>
      <c r="G528" s="202" t="s">
        <v>70</v>
      </c>
      <c r="H528" s="197" t="s">
        <v>45</v>
      </c>
      <c r="I528" s="198">
        <v>155</v>
      </c>
      <c r="J528" s="199">
        <v>4.5</v>
      </c>
      <c r="K528" s="200">
        <f t="shared" si="18"/>
        <v>697.5</v>
      </c>
      <c r="L528" s="514"/>
      <c r="M528" s="513"/>
      <c r="N528" s="513"/>
      <c r="O528" s="674"/>
      <c r="P528" s="676"/>
      <c r="Q528" s="685"/>
      <c r="R528" s="323"/>
      <c r="S528" s="279"/>
    </row>
    <row r="529" spans="1:19" ht="15.75" customHeight="1" thickBot="1">
      <c r="A529" s="471"/>
      <c r="B529" s="503"/>
      <c r="C529" s="503"/>
      <c r="D529" s="503"/>
      <c r="E529" s="503"/>
      <c r="F529" s="503"/>
      <c r="G529" s="217" t="s">
        <v>33</v>
      </c>
      <c r="H529" s="218"/>
      <c r="I529" s="218"/>
      <c r="J529" s="219"/>
      <c r="K529" s="220">
        <f>SUM(K519:K528)</f>
        <v>3046.835</v>
      </c>
      <c r="L529" s="507"/>
      <c r="M529" s="507"/>
      <c r="N529" s="507"/>
      <c r="O529" s="490"/>
      <c r="P529" s="487"/>
      <c r="Q529" s="686"/>
      <c r="R529" s="319"/>
      <c r="S529" s="282"/>
    </row>
    <row r="530" spans="1:17" ht="11.25" customHeight="1">
      <c r="A530" s="473">
        <v>136</v>
      </c>
      <c r="B530" s="483" t="s">
        <v>302</v>
      </c>
      <c r="C530" s="502">
        <v>1968</v>
      </c>
      <c r="D530" s="502">
        <v>495.3</v>
      </c>
      <c r="E530" s="502">
        <v>444.5</v>
      </c>
      <c r="F530" s="502"/>
      <c r="G530" s="223" t="s">
        <v>48</v>
      </c>
      <c r="H530" s="224" t="s">
        <v>29</v>
      </c>
      <c r="I530" s="225">
        <v>220.5</v>
      </c>
      <c r="J530" s="226">
        <v>1.65</v>
      </c>
      <c r="K530" s="227">
        <f>I530*J530</f>
        <v>363.825</v>
      </c>
      <c r="L530" s="506">
        <f>K535</f>
        <v>591.327</v>
      </c>
      <c r="M530" s="508">
        <f>ROUND(L530*0.75,3)</f>
        <v>443.495</v>
      </c>
      <c r="N530" s="508">
        <f>L530-M530-O530</f>
        <v>118.26599999999999</v>
      </c>
      <c r="O530" s="508">
        <f>ROUND(L530*0.05,3)</f>
        <v>29.566</v>
      </c>
      <c r="P530" s="664"/>
      <c r="Q530" s="468"/>
    </row>
    <row r="531" spans="1:17" ht="11.25" customHeight="1">
      <c r="A531" s="455"/>
      <c r="B531" s="452"/>
      <c r="C531" s="457"/>
      <c r="D531" s="457"/>
      <c r="E531" s="457"/>
      <c r="F531" s="457"/>
      <c r="G531" s="202" t="s">
        <v>42</v>
      </c>
      <c r="H531" s="234" t="s">
        <v>29</v>
      </c>
      <c r="I531" s="215">
        <v>137.88</v>
      </c>
      <c r="J531" s="216">
        <v>1.65</v>
      </c>
      <c r="K531" s="200">
        <f>I531*J531</f>
        <v>227.50199999999998</v>
      </c>
      <c r="L531" s="456"/>
      <c r="M531" s="461"/>
      <c r="N531" s="461"/>
      <c r="O531" s="461"/>
      <c r="P531" s="462"/>
      <c r="Q531" s="463"/>
    </row>
    <row r="532" spans="1:17" ht="18.75" customHeight="1">
      <c r="A532" s="476"/>
      <c r="B532" s="478"/>
      <c r="C532" s="480"/>
      <c r="D532" s="480"/>
      <c r="E532" s="480"/>
      <c r="F532" s="480"/>
      <c r="G532" s="202" t="s">
        <v>427</v>
      </c>
      <c r="H532" s="234" t="s">
        <v>29</v>
      </c>
      <c r="I532" s="198">
        <v>444.5</v>
      </c>
      <c r="J532" s="304"/>
      <c r="K532" s="200">
        <f>I532*J532</f>
        <v>0</v>
      </c>
      <c r="L532" s="514"/>
      <c r="M532" s="513"/>
      <c r="N532" s="513"/>
      <c r="O532" s="513"/>
      <c r="P532" s="464"/>
      <c r="Q532" s="465"/>
    </row>
    <row r="533" spans="1:17" ht="14.25" customHeight="1">
      <c r="A533" s="476"/>
      <c r="B533" s="478"/>
      <c r="C533" s="480"/>
      <c r="D533" s="480"/>
      <c r="E533" s="480"/>
      <c r="F533" s="480"/>
      <c r="G533" s="202" t="s">
        <v>259</v>
      </c>
      <c r="H533" s="234" t="s">
        <v>29</v>
      </c>
      <c r="I533" s="198">
        <v>60.3</v>
      </c>
      <c r="J533" s="304"/>
      <c r="K533" s="200">
        <f>I533*J533</f>
        <v>0</v>
      </c>
      <c r="L533" s="514"/>
      <c r="M533" s="513"/>
      <c r="N533" s="513"/>
      <c r="O533" s="513"/>
      <c r="P533" s="464"/>
      <c r="Q533" s="465"/>
    </row>
    <row r="534" spans="1:17" ht="14.25" customHeight="1">
      <c r="A534" s="476"/>
      <c r="B534" s="478"/>
      <c r="C534" s="480"/>
      <c r="D534" s="480"/>
      <c r="E534" s="480"/>
      <c r="F534" s="480"/>
      <c r="G534" s="202" t="s">
        <v>426</v>
      </c>
      <c r="H534" s="234" t="s">
        <v>29</v>
      </c>
      <c r="I534" s="198">
        <v>2.4</v>
      </c>
      <c r="J534" s="304"/>
      <c r="K534" s="200">
        <f>I534*J534</f>
        <v>0</v>
      </c>
      <c r="L534" s="514"/>
      <c r="M534" s="513"/>
      <c r="N534" s="513"/>
      <c r="O534" s="513"/>
      <c r="P534" s="464"/>
      <c r="Q534" s="465"/>
    </row>
    <row r="535" spans="1:17" ht="16.5" customHeight="1" thickBot="1">
      <c r="A535" s="680"/>
      <c r="B535" s="681"/>
      <c r="C535" s="682"/>
      <c r="D535" s="682"/>
      <c r="E535" s="682"/>
      <c r="F535" s="682"/>
      <c r="G535" s="217" t="s">
        <v>33</v>
      </c>
      <c r="H535" s="218"/>
      <c r="I535" s="218"/>
      <c r="J535" s="219"/>
      <c r="K535" s="220">
        <f>SUM(K530:K534)</f>
        <v>591.327</v>
      </c>
      <c r="L535" s="507"/>
      <c r="M535" s="507"/>
      <c r="N535" s="507"/>
      <c r="O535" s="507"/>
      <c r="P535" s="688"/>
      <c r="Q535" s="689"/>
    </row>
    <row r="536" spans="1:17" ht="11.25" customHeight="1">
      <c r="A536" s="473">
        <v>137</v>
      </c>
      <c r="B536" s="483" t="s">
        <v>303</v>
      </c>
      <c r="C536" s="502">
        <v>1990</v>
      </c>
      <c r="D536" s="502">
        <v>741.7</v>
      </c>
      <c r="E536" s="509">
        <v>624</v>
      </c>
      <c r="F536" s="502"/>
      <c r="G536" s="223" t="s">
        <v>48</v>
      </c>
      <c r="H536" s="226" t="s">
        <v>29</v>
      </c>
      <c r="I536" s="225">
        <v>224.15</v>
      </c>
      <c r="J536" s="226">
        <v>1.65</v>
      </c>
      <c r="K536" s="227">
        <f>I536*J536</f>
        <v>369.84749999999997</v>
      </c>
      <c r="L536" s="506">
        <f>K540</f>
        <v>369.84749999999997</v>
      </c>
      <c r="M536" s="508">
        <f>ROUND(L536*0.75,3)</f>
        <v>277.386</v>
      </c>
      <c r="N536" s="508">
        <f>L536-M536-O536</f>
        <v>73.96949999999994</v>
      </c>
      <c r="O536" s="508">
        <f>ROUND(L536*0.05,3)</f>
        <v>18.492</v>
      </c>
      <c r="P536" s="664"/>
      <c r="Q536" s="468"/>
    </row>
    <row r="537" spans="1:17" ht="18.75" customHeight="1">
      <c r="A537" s="476"/>
      <c r="B537" s="478"/>
      <c r="C537" s="480"/>
      <c r="D537" s="480"/>
      <c r="E537" s="668"/>
      <c r="F537" s="480"/>
      <c r="G537" s="202" t="s">
        <v>427</v>
      </c>
      <c r="H537" s="199" t="s">
        <v>29</v>
      </c>
      <c r="I537" s="198">
        <v>624</v>
      </c>
      <c r="J537" s="304"/>
      <c r="K537" s="200">
        <f>I537*J537</f>
        <v>0</v>
      </c>
      <c r="L537" s="514"/>
      <c r="M537" s="513"/>
      <c r="N537" s="513"/>
      <c r="O537" s="513"/>
      <c r="P537" s="464"/>
      <c r="Q537" s="465"/>
    </row>
    <row r="538" spans="1:17" ht="12" customHeight="1">
      <c r="A538" s="672"/>
      <c r="B538" s="673"/>
      <c r="C538" s="670"/>
      <c r="D538" s="670"/>
      <c r="E538" s="671"/>
      <c r="F538" s="670"/>
      <c r="G538" s="202" t="s">
        <v>259</v>
      </c>
      <c r="H538" s="199" t="s">
        <v>29</v>
      </c>
      <c r="I538" s="247">
        <v>60.3</v>
      </c>
      <c r="J538" s="306"/>
      <c r="K538" s="200">
        <f>I538*J538</f>
        <v>0</v>
      </c>
      <c r="L538" s="678"/>
      <c r="M538" s="679"/>
      <c r="N538" s="679"/>
      <c r="O538" s="679"/>
      <c r="P538" s="687"/>
      <c r="Q538" s="690"/>
    </row>
    <row r="539" spans="1:17" ht="13.5" customHeight="1">
      <c r="A539" s="672"/>
      <c r="B539" s="673"/>
      <c r="C539" s="670"/>
      <c r="D539" s="670"/>
      <c r="E539" s="671"/>
      <c r="F539" s="670"/>
      <c r="G539" s="201" t="s">
        <v>262</v>
      </c>
      <c r="H539" s="199" t="s">
        <v>29</v>
      </c>
      <c r="I539" s="247">
        <v>2.2</v>
      </c>
      <c r="J539" s="306"/>
      <c r="K539" s="200">
        <f>I539*J539</f>
        <v>0</v>
      </c>
      <c r="L539" s="678"/>
      <c r="M539" s="679"/>
      <c r="N539" s="679"/>
      <c r="O539" s="679"/>
      <c r="P539" s="687"/>
      <c r="Q539" s="690"/>
    </row>
    <row r="540" spans="1:17" ht="16.5" customHeight="1" thickBot="1">
      <c r="A540" s="680"/>
      <c r="B540" s="681"/>
      <c r="C540" s="682"/>
      <c r="D540" s="682"/>
      <c r="E540" s="683"/>
      <c r="F540" s="682"/>
      <c r="G540" s="217" t="s">
        <v>33</v>
      </c>
      <c r="H540" s="218"/>
      <c r="I540" s="218"/>
      <c r="J540" s="219"/>
      <c r="K540" s="220">
        <f>SUM(K536:K539)</f>
        <v>369.84749999999997</v>
      </c>
      <c r="L540" s="507"/>
      <c r="M540" s="507"/>
      <c r="N540" s="507"/>
      <c r="O540" s="507"/>
      <c r="P540" s="688"/>
      <c r="Q540" s="689"/>
    </row>
    <row r="541" spans="1:17" ht="12.75" customHeight="1">
      <c r="A541" s="473">
        <v>138</v>
      </c>
      <c r="B541" s="483" t="s">
        <v>304</v>
      </c>
      <c r="C541" s="502">
        <v>1991</v>
      </c>
      <c r="D541" s="502">
        <v>1726.6</v>
      </c>
      <c r="E541" s="509">
        <v>1496.3</v>
      </c>
      <c r="F541" s="502"/>
      <c r="G541" s="223" t="s">
        <v>48</v>
      </c>
      <c r="H541" s="224" t="s">
        <v>29</v>
      </c>
      <c r="I541" s="225">
        <v>515.4</v>
      </c>
      <c r="J541" s="226">
        <v>1.65</v>
      </c>
      <c r="K541" s="227">
        <f aca="true" t="shared" si="19" ref="K541:K546">I541*J541</f>
        <v>850.41</v>
      </c>
      <c r="L541" s="506">
        <f>K551</f>
        <v>2133.365</v>
      </c>
      <c r="M541" s="508">
        <f>ROUND(L541*0.75,3)</f>
        <v>1600.024</v>
      </c>
      <c r="N541" s="508">
        <f>L541-M541-O541</f>
        <v>426.6729999999999</v>
      </c>
      <c r="O541" s="489">
        <f>ROUND(L541*0.05,3)</f>
        <v>106.668</v>
      </c>
      <c r="P541" s="486"/>
      <c r="Q541" s="488"/>
    </row>
    <row r="542" spans="1:17" ht="11.25" customHeight="1">
      <c r="A542" s="476"/>
      <c r="B542" s="478"/>
      <c r="C542" s="480"/>
      <c r="D542" s="480"/>
      <c r="E542" s="668"/>
      <c r="F542" s="480"/>
      <c r="G542" s="202" t="s">
        <v>42</v>
      </c>
      <c r="H542" s="234" t="s">
        <v>29</v>
      </c>
      <c r="I542" s="198">
        <v>369.7</v>
      </c>
      <c r="J542" s="199">
        <v>1.65</v>
      </c>
      <c r="K542" s="200">
        <f t="shared" si="19"/>
        <v>610.005</v>
      </c>
      <c r="L542" s="514"/>
      <c r="M542" s="513"/>
      <c r="N542" s="513"/>
      <c r="O542" s="674"/>
      <c r="P542" s="676"/>
      <c r="Q542" s="677"/>
    </row>
    <row r="543" spans="1:17" ht="21.75" customHeight="1">
      <c r="A543" s="476"/>
      <c r="B543" s="478"/>
      <c r="C543" s="480"/>
      <c r="D543" s="480"/>
      <c r="E543" s="668"/>
      <c r="F543" s="480"/>
      <c r="G543" s="202" t="s">
        <v>305</v>
      </c>
      <c r="H543" s="234" t="s">
        <v>29</v>
      </c>
      <c r="I543" s="198">
        <v>1496.3</v>
      </c>
      <c r="J543" s="304"/>
      <c r="K543" s="200">
        <f t="shared" si="19"/>
        <v>0</v>
      </c>
      <c r="L543" s="514"/>
      <c r="M543" s="513"/>
      <c r="N543" s="513"/>
      <c r="O543" s="674"/>
      <c r="P543" s="676"/>
      <c r="Q543" s="677"/>
    </row>
    <row r="544" spans="1:17" ht="13.5" customHeight="1">
      <c r="A544" s="476"/>
      <c r="B544" s="478"/>
      <c r="C544" s="480"/>
      <c r="D544" s="480"/>
      <c r="E544" s="668"/>
      <c r="F544" s="480"/>
      <c r="G544" s="202" t="s">
        <v>259</v>
      </c>
      <c r="H544" s="234" t="s">
        <v>29</v>
      </c>
      <c r="I544" s="198">
        <v>72.8</v>
      </c>
      <c r="J544" s="304"/>
      <c r="K544" s="200">
        <f t="shared" si="19"/>
        <v>0</v>
      </c>
      <c r="L544" s="514"/>
      <c r="M544" s="513"/>
      <c r="N544" s="513"/>
      <c r="O544" s="674"/>
      <c r="P544" s="676"/>
      <c r="Q544" s="677"/>
    </row>
    <row r="545" spans="1:17" ht="12.75" customHeight="1">
      <c r="A545" s="476"/>
      <c r="B545" s="478"/>
      <c r="C545" s="480"/>
      <c r="D545" s="480"/>
      <c r="E545" s="668"/>
      <c r="F545" s="480"/>
      <c r="G545" s="202" t="s">
        <v>426</v>
      </c>
      <c r="H545" s="234" t="s">
        <v>29</v>
      </c>
      <c r="I545" s="198">
        <v>17.2</v>
      </c>
      <c r="J545" s="304"/>
      <c r="K545" s="200">
        <f t="shared" si="19"/>
        <v>0</v>
      </c>
      <c r="L545" s="514"/>
      <c r="M545" s="513"/>
      <c r="N545" s="513"/>
      <c r="O545" s="674"/>
      <c r="P545" s="676"/>
      <c r="Q545" s="677"/>
    </row>
    <row r="546" spans="1:17" ht="13.5" customHeight="1">
      <c r="A546" s="476"/>
      <c r="B546" s="478"/>
      <c r="C546" s="480"/>
      <c r="D546" s="480"/>
      <c r="E546" s="668"/>
      <c r="F546" s="480"/>
      <c r="G546" s="201" t="s">
        <v>262</v>
      </c>
      <c r="H546" s="234" t="s">
        <v>29</v>
      </c>
      <c r="I546" s="198">
        <v>17.2</v>
      </c>
      <c r="J546" s="304"/>
      <c r="K546" s="200">
        <f t="shared" si="19"/>
        <v>0</v>
      </c>
      <c r="L546" s="514"/>
      <c r="M546" s="513"/>
      <c r="N546" s="513"/>
      <c r="O546" s="674"/>
      <c r="P546" s="676"/>
      <c r="Q546" s="677"/>
    </row>
    <row r="547" spans="1:17" ht="17.25" customHeight="1">
      <c r="A547" s="476"/>
      <c r="B547" s="478"/>
      <c r="C547" s="480"/>
      <c r="D547" s="480"/>
      <c r="E547" s="668"/>
      <c r="F547" s="480"/>
      <c r="G547" s="202" t="s">
        <v>486</v>
      </c>
      <c r="H547" s="199"/>
      <c r="I547" s="198"/>
      <c r="J547" s="199"/>
      <c r="K547" s="200"/>
      <c r="L547" s="514"/>
      <c r="M547" s="513"/>
      <c r="N547" s="513"/>
      <c r="O547" s="674"/>
      <c r="P547" s="676"/>
      <c r="Q547" s="677"/>
    </row>
    <row r="548" spans="1:17" ht="17.25" customHeight="1">
      <c r="A548" s="476"/>
      <c r="B548" s="478"/>
      <c r="C548" s="480"/>
      <c r="D548" s="480"/>
      <c r="E548" s="668"/>
      <c r="F548" s="480"/>
      <c r="G548" s="202" t="s">
        <v>289</v>
      </c>
      <c r="H548" s="199" t="s">
        <v>45</v>
      </c>
      <c r="I548" s="198">
        <v>190</v>
      </c>
      <c r="J548" s="199">
        <v>1.9</v>
      </c>
      <c r="K548" s="200">
        <f>I548*J548</f>
        <v>361</v>
      </c>
      <c r="L548" s="514"/>
      <c r="M548" s="513"/>
      <c r="N548" s="513"/>
      <c r="O548" s="674"/>
      <c r="P548" s="676"/>
      <c r="Q548" s="677"/>
    </row>
    <row r="549" spans="1:17" ht="11.25" customHeight="1">
      <c r="A549" s="476"/>
      <c r="B549" s="478"/>
      <c r="C549" s="480"/>
      <c r="D549" s="480"/>
      <c r="E549" s="668"/>
      <c r="F549" s="480"/>
      <c r="G549" s="202" t="s">
        <v>46</v>
      </c>
      <c r="H549" s="197" t="s">
        <v>45</v>
      </c>
      <c r="I549" s="198">
        <v>59</v>
      </c>
      <c r="J549" s="199">
        <v>1.55</v>
      </c>
      <c r="K549" s="200">
        <f>I549*J549</f>
        <v>91.45</v>
      </c>
      <c r="L549" s="514"/>
      <c r="M549" s="513"/>
      <c r="N549" s="513"/>
      <c r="O549" s="674"/>
      <c r="P549" s="676"/>
      <c r="Q549" s="677"/>
    </row>
    <row r="550" spans="1:17" ht="11.25" customHeight="1">
      <c r="A550" s="476"/>
      <c r="B550" s="478"/>
      <c r="C550" s="480"/>
      <c r="D550" s="480"/>
      <c r="E550" s="668"/>
      <c r="F550" s="480"/>
      <c r="G550" s="202" t="s">
        <v>70</v>
      </c>
      <c r="H550" s="197" t="s">
        <v>45</v>
      </c>
      <c r="I550" s="198">
        <v>49</v>
      </c>
      <c r="J550" s="199">
        <v>4.5</v>
      </c>
      <c r="K550" s="200">
        <f>I550*J550</f>
        <v>220.5</v>
      </c>
      <c r="L550" s="514"/>
      <c r="M550" s="513"/>
      <c r="N550" s="513"/>
      <c r="O550" s="674"/>
      <c r="P550" s="676"/>
      <c r="Q550" s="677"/>
    </row>
    <row r="551" spans="1:17" ht="15.75" customHeight="1" thickBot="1">
      <c r="A551" s="471"/>
      <c r="B551" s="503"/>
      <c r="C551" s="503"/>
      <c r="D551" s="503"/>
      <c r="E551" s="510"/>
      <c r="F551" s="503"/>
      <c r="G551" s="217" t="s">
        <v>33</v>
      </c>
      <c r="H551" s="218"/>
      <c r="I551" s="218"/>
      <c r="J551" s="219"/>
      <c r="K551" s="220">
        <f>SUM(K541:K550)</f>
        <v>2133.365</v>
      </c>
      <c r="L551" s="507"/>
      <c r="M551" s="507"/>
      <c r="N551" s="507"/>
      <c r="O551" s="490"/>
      <c r="P551" s="487"/>
      <c r="Q551" s="472"/>
    </row>
    <row r="552" spans="1:17" ht="12.75" customHeight="1">
      <c r="A552" s="473">
        <v>139</v>
      </c>
      <c r="B552" s="483" t="s">
        <v>306</v>
      </c>
      <c r="C552" s="502">
        <v>1986</v>
      </c>
      <c r="D552" s="502">
        <v>1893.8</v>
      </c>
      <c r="E552" s="509">
        <v>1645.7</v>
      </c>
      <c r="F552" s="502"/>
      <c r="G552" s="223" t="s">
        <v>48</v>
      </c>
      <c r="H552" s="224" t="s">
        <v>29</v>
      </c>
      <c r="I552" s="225">
        <v>557.5</v>
      </c>
      <c r="J552" s="226">
        <v>1.65</v>
      </c>
      <c r="K552" s="227">
        <f>I552*J552</f>
        <v>919.875</v>
      </c>
      <c r="L552" s="506">
        <f>K561</f>
        <v>2074.495</v>
      </c>
      <c r="M552" s="508">
        <f>ROUND(L552*0.75,3)</f>
        <v>1555.871</v>
      </c>
      <c r="N552" s="508">
        <f>L552-M552-O552</f>
        <v>414.8989999999998</v>
      </c>
      <c r="O552" s="489">
        <f>ROUND(L552*0.05,3)</f>
        <v>103.725</v>
      </c>
      <c r="P552" s="486"/>
      <c r="Q552" s="488"/>
    </row>
    <row r="553" spans="1:17" ht="11.25" customHeight="1">
      <c r="A553" s="476"/>
      <c r="B553" s="478"/>
      <c r="C553" s="480"/>
      <c r="D553" s="480"/>
      <c r="E553" s="668"/>
      <c r="F553" s="480"/>
      <c r="G553" s="202" t="s">
        <v>42</v>
      </c>
      <c r="H553" s="234" t="s">
        <v>29</v>
      </c>
      <c r="I553" s="198">
        <v>369.8</v>
      </c>
      <c r="J553" s="199">
        <v>1.65</v>
      </c>
      <c r="K553" s="200">
        <f>I553*J553</f>
        <v>610.17</v>
      </c>
      <c r="L553" s="514"/>
      <c r="M553" s="513"/>
      <c r="N553" s="513"/>
      <c r="O553" s="674"/>
      <c r="P553" s="676"/>
      <c r="Q553" s="677"/>
    </row>
    <row r="554" spans="1:17" ht="21.75" customHeight="1">
      <c r="A554" s="476"/>
      <c r="B554" s="478"/>
      <c r="C554" s="480"/>
      <c r="D554" s="480"/>
      <c r="E554" s="668"/>
      <c r="F554" s="480"/>
      <c r="G554" s="202" t="s">
        <v>427</v>
      </c>
      <c r="H554" s="234" t="s">
        <v>29</v>
      </c>
      <c r="I554" s="198">
        <v>1645.7</v>
      </c>
      <c r="J554" s="304"/>
      <c r="K554" s="200">
        <f>I554*J554</f>
        <v>0</v>
      </c>
      <c r="L554" s="514"/>
      <c r="M554" s="513"/>
      <c r="N554" s="513"/>
      <c r="O554" s="674"/>
      <c r="P554" s="676"/>
      <c r="Q554" s="677"/>
    </row>
    <row r="555" spans="1:17" ht="13.5" customHeight="1">
      <c r="A555" s="476"/>
      <c r="B555" s="478"/>
      <c r="C555" s="480"/>
      <c r="D555" s="480"/>
      <c r="E555" s="668"/>
      <c r="F555" s="480"/>
      <c r="G555" s="202" t="s">
        <v>259</v>
      </c>
      <c r="H555" s="234"/>
      <c r="I555" s="198">
        <v>117.7</v>
      </c>
      <c r="J555" s="304"/>
      <c r="K555" s="200">
        <f>I555*J555</f>
        <v>0</v>
      </c>
      <c r="L555" s="514"/>
      <c r="M555" s="513"/>
      <c r="N555" s="513"/>
      <c r="O555" s="674"/>
      <c r="P555" s="676"/>
      <c r="Q555" s="677"/>
    </row>
    <row r="556" spans="1:17" ht="13.5" customHeight="1">
      <c r="A556" s="476"/>
      <c r="B556" s="478"/>
      <c r="C556" s="480"/>
      <c r="D556" s="480"/>
      <c r="E556" s="668"/>
      <c r="F556" s="480"/>
      <c r="G556" s="201" t="s">
        <v>262</v>
      </c>
      <c r="H556" s="234"/>
      <c r="I556" s="198">
        <v>17.9</v>
      </c>
      <c r="J556" s="304"/>
      <c r="K556" s="200">
        <f>I556*J556</f>
        <v>0</v>
      </c>
      <c r="L556" s="514"/>
      <c r="M556" s="513"/>
      <c r="N556" s="513"/>
      <c r="O556" s="674"/>
      <c r="P556" s="676"/>
      <c r="Q556" s="677"/>
    </row>
    <row r="557" spans="1:17" ht="17.25" customHeight="1">
      <c r="A557" s="476"/>
      <c r="B557" s="478"/>
      <c r="C557" s="480"/>
      <c r="D557" s="480"/>
      <c r="E557" s="668"/>
      <c r="F557" s="480"/>
      <c r="G557" s="202" t="s">
        <v>486</v>
      </c>
      <c r="H557" s="199"/>
      <c r="I557" s="198"/>
      <c r="J557" s="199"/>
      <c r="K557" s="200"/>
      <c r="L557" s="514"/>
      <c r="M557" s="513"/>
      <c r="N557" s="513"/>
      <c r="O557" s="674"/>
      <c r="P557" s="676"/>
      <c r="Q557" s="677"/>
    </row>
    <row r="558" spans="1:17" ht="17.25" customHeight="1">
      <c r="A558" s="476"/>
      <c r="B558" s="478"/>
      <c r="C558" s="480"/>
      <c r="D558" s="480"/>
      <c r="E558" s="668"/>
      <c r="F558" s="480"/>
      <c r="G558" s="202" t="s">
        <v>289</v>
      </c>
      <c r="H558" s="199" t="s">
        <v>45</v>
      </c>
      <c r="I558" s="198">
        <v>104</v>
      </c>
      <c r="J558" s="199">
        <v>1.9</v>
      </c>
      <c r="K558" s="200">
        <f>I558*J558</f>
        <v>197.6</v>
      </c>
      <c r="L558" s="514"/>
      <c r="M558" s="513"/>
      <c r="N558" s="513"/>
      <c r="O558" s="674"/>
      <c r="P558" s="676"/>
      <c r="Q558" s="677"/>
    </row>
    <row r="559" spans="1:17" ht="11.25" customHeight="1">
      <c r="A559" s="476"/>
      <c r="B559" s="478"/>
      <c r="C559" s="480"/>
      <c r="D559" s="480"/>
      <c r="E559" s="668"/>
      <c r="F559" s="480"/>
      <c r="G559" s="202" t="s">
        <v>46</v>
      </c>
      <c r="H559" s="197" t="s">
        <v>45</v>
      </c>
      <c r="I559" s="198">
        <v>67</v>
      </c>
      <c r="J559" s="199">
        <v>1.55</v>
      </c>
      <c r="K559" s="200">
        <f>I559*J559</f>
        <v>103.85000000000001</v>
      </c>
      <c r="L559" s="514"/>
      <c r="M559" s="513"/>
      <c r="N559" s="513"/>
      <c r="O559" s="674"/>
      <c r="P559" s="676"/>
      <c r="Q559" s="677"/>
    </row>
    <row r="560" spans="1:17" ht="11.25" customHeight="1">
      <c r="A560" s="476"/>
      <c r="B560" s="478"/>
      <c r="C560" s="480"/>
      <c r="D560" s="480"/>
      <c r="E560" s="668"/>
      <c r="F560" s="480"/>
      <c r="G560" s="202" t="s">
        <v>70</v>
      </c>
      <c r="H560" s="197" t="s">
        <v>45</v>
      </c>
      <c r="I560" s="198">
        <v>54</v>
      </c>
      <c r="J560" s="199">
        <v>4.5</v>
      </c>
      <c r="K560" s="200">
        <f>I560*J560</f>
        <v>243</v>
      </c>
      <c r="L560" s="514"/>
      <c r="M560" s="513"/>
      <c r="N560" s="513"/>
      <c r="O560" s="674"/>
      <c r="P560" s="676"/>
      <c r="Q560" s="677"/>
    </row>
    <row r="561" spans="1:17" ht="15.75" customHeight="1" thickBot="1">
      <c r="A561" s="471"/>
      <c r="B561" s="503"/>
      <c r="C561" s="503"/>
      <c r="D561" s="503"/>
      <c r="E561" s="510"/>
      <c r="F561" s="503"/>
      <c r="G561" s="217" t="s">
        <v>33</v>
      </c>
      <c r="H561" s="218"/>
      <c r="I561" s="218"/>
      <c r="J561" s="219"/>
      <c r="K561" s="220">
        <f>SUM(K552:K560)</f>
        <v>2074.495</v>
      </c>
      <c r="L561" s="507"/>
      <c r="M561" s="507"/>
      <c r="N561" s="507"/>
      <c r="O561" s="490"/>
      <c r="P561" s="487"/>
      <c r="Q561" s="472"/>
    </row>
    <row r="562" spans="1:17" ht="12.75" customHeight="1">
      <c r="A562" s="473">
        <v>140</v>
      </c>
      <c r="B562" s="483" t="s">
        <v>307</v>
      </c>
      <c r="C562" s="502">
        <v>1988</v>
      </c>
      <c r="D562" s="502">
        <v>1922.7</v>
      </c>
      <c r="E562" s="509">
        <v>1658</v>
      </c>
      <c r="F562" s="502"/>
      <c r="G562" s="223" t="s">
        <v>48</v>
      </c>
      <c r="H562" s="224" t="s">
        <v>29</v>
      </c>
      <c r="I562" s="225">
        <v>406.6</v>
      </c>
      <c r="J562" s="226">
        <v>1.65</v>
      </c>
      <c r="K562" s="227">
        <f aca="true" t="shared" si="20" ref="K562:K567">I562*J562</f>
        <v>670.89</v>
      </c>
      <c r="L562" s="506">
        <f>K573</f>
        <v>2215.29</v>
      </c>
      <c r="M562" s="508">
        <f>ROUND(L562*0.75,3)</f>
        <v>1661.468</v>
      </c>
      <c r="N562" s="508">
        <f>L562-M562-O562</f>
        <v>443.0569999999999</v>
      </c>
      <c r="O562" s="489">
        <f>ROUND(L562*0.05,3)</f>
        <v>110.765</v>
      </c>
      <c r="P562" s="486"/>
      <c r="Q562" s="488"/>
    </row>
    <row r="563" spans="1:17" ht="11.25" customHeight="1">
      <c r="A563" s="476"/>
      <c r="B563" s="478"/>
      <c r="C563" s="480"/>
      <c r="D563" s="480"/>
      <c r="E563" s="668"/>
      <c r="F563" s="480"/>
      <c r="G563" s="202" t="s">
        <v>182</v>
      </c>
      <c r="H563" s="234" t="s">
        <v>29</v>
      </c>
      <c r="I563" s="198">
        <v>367</v>
      </c>
      <c r="J563" s="199">
        <v>1.65</v>
      </c>
      <c r="K563" s="200">
        <f t="shared" si="20"/>
        <v>605.55</v>
      </c>
      <c r="L563" s="514"/>
      <c r="M563" s="513"/>
      <c r="N563" s="513"/>
      <c r="O563" s="674"/>
      <c r="P563" s="676"/>
      <c r="Q563" s="677"/>
    </row>
    <row r="564" spans="1:17" ht="21.75" customHeight="1">
      <c r="A564" s="476"/>
      <c r="B564" s="478"/>
      <c r="C564" s="480"/>
      <c r="D564" s="480"/>
      <c r="E564" s="668"/>
      <c r="F564" s="480"/>
      <c r="G564" s="202" t="s">
        <v>427</v>
      </c>
      <c r="H564" s="234" t="s">
        <v>29</v>
      </c>
      <c r="I564" s="198">
        <v>1658</v>
      </c>
      <c r="J564" s="304"/>
      <c r="K564" s="200">
        <f t="shared" si="20"/>
        <v>0</v>
      </c>
      <c r="L564" s="514"/>
      <c r="M564" s="513"/>
      <c r="N564" s="513"/>
      <c r="O564" s="674"/>
      <c r="P564" s="676"/>
      <c r="Q564" s="677"/>
    </row>
    <row r="565" spans="1:17" ht="13.5" customHeight="1">
      <c r="A565" s="476"/>
      <c r="B565" s="478"/>
      <c r="C565" s="480"/>
      <c r="D565" s="480"/>
      <c r="E565" s="668"/>
      <c r="F565" s="480"/>
      <c r="G565" s="202" t="s">
        <v>259</v>
      </c>
      <c r="H565" s="234" t="s">
        <v>29</v>
      </c>
      <c r="I565" s="198">
        <v>103.6</v>
      </c>
      <c r="J565" s="304"/>
      <c r="K565" s="200">
        <f t="shared" si="20"/>
        <v>0</v>
      </c>
      <c r="L565" s="514"/>
      <c r="M565" s="513"/>
      <c r="N565" s="513"/>
      <c r="O565" s="674"/>
      <c r="P565" s="676"/>
      <c r="Q565" s="677"/>
    </row>
    <row r="566" spans="1:17" ht="12" customHeight="1">
      <c r="A566" s="476"/>
      <c r="B566" s="478"/>
      <c r="C566" s="480"/>
      <c r="D566" s="480"/>
      <c r="E566" s="668"/>
      <c r="F566" s="480"/>
      <c r="G566" s="201" t="s">
        <v>262</v>
      </c>
      <c r="H566" s="234" t="s">
        <v>29</v>
      </c>
      <c r="I566" s="198">
        <v>17.2</v>
      </c>
      <c r="J566" s="304"/>
      <c r="K566" s="200">
        <f t="shared" si="20"/>
        <v>0</v>
      </c>
      <c r="L566" s="514"/>
      <c r="M566" s="513"/>
      <c r="N566" s="513"/>
      <c r="O566" s="674"/>
      <c r="P566" s="676"/>
      <c r="Q566" s="677"/>
    </row>
    <row r="567" spans="1:17" ht="12" customHeight="1">
      <c r="A567" s="476"/>
      <c r="B567" s="478"/>
      <c r="C567" s="480"/>
      <c r="D567" s="480"/>
      <c r="E567" s="668"/>
      <c r="F567" s="480"/>
      <c r="G567" s="202" t="s">
        <v>426</v>
      </c>
      <c r="H567" s="234" t="s">
        <v>29</v>
      </c>
      <c r="I567" s="198">
        <v>22.9</v>
      </c>
      <c r="J567" s="304"/>
      <c r="K567" s="200">
        <f t="shared" si="20"/>
        <v>0</v>
      </c>
      <c r="L567" s="514"/>
      <c r="M567" s="513"/>
      <c r="N567" s="513"/>
      <c r="O567" s="674"/>
      <c r="P567" s="676"/>
      <c r="Q567" s="677"/>
    </row>
    <row r="568" spans="1:17" ht="17.25" customHeight="1">
      <c r="A568" s="476"/>
      <c r="B568" s="478"/>
      <c r="C568" s="480"/>
      <c r="D568" s="480"/>
      <c r="E568" s="668"/>
      <c r="F568" s="480"/>
      <c r="G568" s="202" t="s">
        <v>486</v>
      </c>
      <c r="H568" s="199"/>
      <c r="I568" s="198"/>
      <c r="J568" s="199"/>
      <c r="K568" s="200"/>
      <c r="L568" s="514"/>
      <c r="M568" s="513"/>
      <c r="N568" s="513"/>
      <c r="O568" s="674"/>
      <c r="P568" s="676"/>
      <c r="Q568" s="677"/>
    </row>
    <row r="569" spans="1:17" ht="17.25" customHeight="1">
      <c r="A569" s="476"/>
      <c r="B569" s="478"/>
      <c r="C569" s="480"/>
      <c r="D569" s="480"/>
      <c r="E569" s="668"/>
      <c r="F569" s="480"/>
      <c r="G569" s="202" t="s">
        <v>289</v>
      </c>
      <c r="H569" s="199" t="s">
        <v>45</v>
      </c>
      <c r="I569" s="198">
        <v>204</v>
      </c>
      <c r="J569" s="199">
        <v>1.9</v>
      </c>
      <c r="K569" s="200">
        <f>I569*J569</f>
        <v>387.59999999999997</v>
      </c>
      <c r="L569" s="514"/>
      <c r="M569" s="513"/>
      <c r="N569" s="513"/>
      <c r="O569" s="674"/>
      <c r="P569" s="676"/>
      <c r="Q569" s="677"/>
    </row>
    <row r="570" spans="1:17" ht="11.25" customHeight="1">
      <c r="A570" s="476"/>
      <c r="B570" s="478"/>
      <c r="C570" s="480"/>
      <c r="D570" s="480"/>
      <c r="E570" s="668"/>
      <c r="F570" s="480"/>
      <c r="G570" s="202" t="s">
        <v>46</v>
      </c>
      <c r="H570" s="197" t="s">
        <v>45</v>
      </c>
      <c r="I570" s="198">
        <v>69</v>
      </c>
      <c r="J570" s="199">
        <v>1.55</v>
      </c>
      <c r="K570" s="200">
        <f>I570*J570</f>
        <v>106.95</v>
      </c>
      <c r="L570" s="514"/>
      <c r="M570" s="513"/>
      <c r="N570" s="513"/>
      <c r="O570" s="674"/>
      <c r="P570" s="676"/>
      <c r="Q570" s="677"/>
    </row>
    <row r="571" spans="1:17" ht="11.25" customHeight="1">
      <c r="A571" s="476"/>
      <c r="B571" s="478"/>
      <c r="C571" s="480"/>
      <c r="D571" s="480"/>
      <c r="E571" s="668"/>
      <c r="F571" s="480"/>
      <c r="G571" s="202" t="s">
        <v>257</v>
      </c>
      <c r="H571" s="197" t="s">
        <v>45</v>
      </c>
      <c r="I571" s="198">
        <v>122</v>
      </c>
      <c r="J571" s="199">
        <v>1.65</v>
      </c>
      <c r="K571" s="200">
        <f>I571*J571</f>
        <v>201.29999999999998</v>
      </c>
      <c r="L571" s="514"/>
      <c r="M571" s="513"/>
      <c r="N571" s="513"/>
      <c r="O571" s="674"/>
      <c r="P571" s="676"/>
      <c r="Q571" s="677"/>
    </row>
    <row r="572" spans="1:17" ht="11.25" customHeight="1">
      <c r="A572" s="476"/>
      <c r="B572" s="478"/>
      <c r="C572" s="480"/>
      <c r="D572" s="480"/>
      <c r="E572" s="668"/>
      <c r="F572" s="480"/>
      <c r="G572" s="202" t="s">
        <v>70</v>
      </c>
      <c r="H572" s="197" t="s">
        <v>45</v>
      </c>
      <c r="I572" s="198">
        <v>54</v>
      </c>
      <c r="J572" s="199">
        <v>4.5</v>
      </c>
      <c r="K572" s="200">
        <f>I572*J572</f>
        <v>243</v>
      </c>
      <c r="L572" s="514"/>
      <c r="M572" s="513"/>
      <c r="N572" s="513"/>
      <c r="O572" s="674"/>
      <c r="P572" s="676"/>
      <c r="Q572" s="677"/>
    </row>
    <row r="573" spans="1:17" ht="15.75" customHeight="1" thickBot="1">
      <c r="A573" s="471"/>
      <c r="B573" s="503"/>
      <c r="C573" s="503"/>
      <c r="D573" s="503"/>
      <c r="E573" s="510"/>
      <c r="F573" s="503"/>
      <c r="G573" s="217" t="s">
        <v>33</v>
      </c>
      <c r="H573" s="218"/>
      <c r="I573" s="218"/>
      <c r="J573" s="219"/>
      <c r="K573" s="220">
        <f>SUM(K562:K572)</f>
        <v>2215.29</v>
      </c>
      <c r="L573" s="507"/>
      <c r="M573" s="507"/>
      <c r="N573" s="507"/>
      <c r="O573" s="490"/>
      <c r="P573" s="487"/>
      <c r="Q573" s="472"/>
    </row>
    <row r="574" spans="1:17" ht="12.75" customHeight="1">
      <c r="A574" s="473">
        <v>141</v>
      </c>
      <c r="B574" s="483" t="s">
        <v>308</v>
      </c>
      <c r="C574" s="502">
        <v>1987</v>
      </c>
      <c r="D574" s="502">
        <v>1960.3</v>
      </c>
      <c r="E574" s="509">
        <v>1401.6</v>
      </c>
      <c r="F574" s="502"/>
      <c r="G574" s="223" t="s">
        <v>48</v>
      </c>
      <c r="H574" s="224" t="s">
        <v>29</v>
      </c>
      <c r="I574" s="225">
        <v>562.6</v>
      </c>
      <c r="J574" s="226">
        <v>1.65</v>
      </c>
      <c r="K574" s="227">
        <f>I574*J574</f>
        <v>928.29</v>
      </c>
      <c r="L574" s="506">
        <f>K582</f>
        <v>2509.08</v>
      </c>
      <c r="M574" s="508">
        <f>ROUND(L574*0.75,3)</f>
        <v>1881.81</v>
      </c>
      <c r="N574" s="508">
        <f>L574-M574-O574</f>
        <v>501.816</v>
      </c>
      <c r="O574" s="489">
        <f>ROUND(L574*0.05,3)</f>
        <v>125.454</v>
      </c>
      <c r="P574" s="486"/>
      <c r="Q574" s="488"/>
    </row>
    <row r="575" spans="1:17" ht="11.25" customHeight="1">
      <c r="A575" s="476"/>
      <c r="B575" s="478"/>
      <c r="C575" s="480"/>
      <c r="D575" s="480"/>
      <c r="E575" s="668"/>
      <c r="F575" s="480"/>
      <c r="G575" s="202" t="s">
        <v>182</v>
      </c>
      <c r="H575" s="234" t="s">
        <v>29</v>
      </c>
      <c r="I575" s="198">
        <v>367.6</v>
      </c>
      <c r="J575" s="199">
        <v>1.65</v>
      </c>
      <c r="K575" s="200">
        <f>I575*J575</f>
        <v>606.54</v>
      </c>
      <c r="L575" s="514"/>
      <c r="M575" s="513"/>
      <c r="N575" s="513"/>
      <c r="O575" s="674"/>
      <c r="P575" s="676"/>
      <c r="Q575" s="677"/>
    </row>
    <row r="576" spans="1:17" ht="12" customHeight="1">
      <c r="A576" s="476"/>
      <c r="B576" s="478"/>
      <c r="C576" s="480"/>
      <c r="D576" s="480"/>
      <c r="E576" s="668"/>
      <c r="F576" s="480"/>
      <c r="G576" s="202" t="s">
        <v>259</v>
      </c>
      <c r="H576" s="234" t="s">
        <v>29</v>
      </c>
      <c r="I576" s="198">
        <v>68.1</v>
      </c>
      <c r="J576" s="304"/>
      <c r="K576" s="200">
        <f>I576*J576</f>
        <v>0</v>
      </c>
      <c r="L576" s="514"/>
      <c r="M576" s="513"/>
      <c r="N576" s="513"/>
      <c r="O576" s="674"/>
      <c r="P576" s="676"/>
      <c r="Q576" s="677"/>
    </row>
    <row r="577" spans="1:17" ht="17.25" customHeight="1">
      <c r="A577" s="476"/>
      <c r="B577" s="478"/>
      <c r="C577" s="480"/>
      <c r="D577" s="480"/>
      <c r="E577" s="668"/>
      <c r="F577" s="480"/>
      <c r="G577" s="202" t="s">
        <v>486</v>
      </c>
      <c r="H577" s="199"/>
      <c r="I577" s="198"/>
      <c r="J577" s="199"/>
      <c r="K577" s="200"/>
      <c r="L577" s="514"/>
      <c r="M577" s="513"/>
      <c r="N577" s="513"/>
      <c r="O577" s="674"/>
      <c r="P577" s="676"/>
      <c r="Q577" s="677"/>
    </row>
    <row r="578" spans="1:17" ht="11.25" customHeight="1">
      <c r="A578" s="476"/>
      <c r="B578" s="478"/>
      <c r="C578" s="480"/>
      <c r="D578" s="480"/>
      <c r="E578" s="668"/>
      <c r="F578" s="480"/>
      <c r="G578" s="202" t="s">
        <v>46</v>
      </c>
      <c r="H578" s="197" t="s">
        <v>45</v>
      </c>
      <c r="I578" s="198">
        <v>69</v>
      </c>
      <c r="J578" s="199">
        <v>1.55</v>
      </c>
      <c r="K578" s="200">
        <f>I578*J578</f>
        <v>106.95</v>
      </c>
      <c r="L578" s="514"/>
      <c r="M578" s="513"/>
      <c r="N578" s="513"/>
      <c r="O578" s="674"/>
      <c r="P578" s="676"/>
      <c r="Q578" s="677"/>
    </row>
    <row r="579" spans="1:17" ht="11.25" customHeight="1">
      <c r="A579" s="476"/>
      <c r="B579" s="478"/>
      <c r="C579" s="480"/>
      <c r="D579" s="480"/>
      <c r="E579" s="668"/>
      <c r="F579" s="480"/>
      <c r="G579" s="202" t="s">
        <v>257</v>
      </c>
      <c r="H579" s="197" t="s">
        <v>45</v>
      </c>
      <c r="I579" s="198">
        <v>138</v>
      </c>
      <c r="J579" s="199">
        <v>1.65</v>
      </c>
      <c r="K579" s="200">
        <f>I579*J579</f>
        <v>227.7</v>
      </c>
      <c r="L579" s="514"/>
      <c r="M579" s="513"/>
      <c r="N579" s="513"/>
      <c r="O579" s="674"/>
      <c r="P579" s="676"/>
      <c r="Q579" s="677"/>
    </row>
    <row r="580" spans="1:17" ht="11.25" customHeight="1">
      <c r="A580" s="476"/>
      <c r="B580" s="478"/>
      <c r="C580" s="480"/>
      <c r="D580" s="480"/>
      <c r="E580" s="668"/>
      <c r="F580" s="480"/>
      <c r="G580" s="202" t="s">
        <v>70</v>
      </c>
      <c r="H580" s="197" t="s">
        <v>45</v>
      </c>
      <c r="I580" s="198">
        <v>56</v>
      </c>
      <c r="J580" s="199">
        <v>4.5</v>
      </c>
      <c r="K580" s="200">
        <f>I580*J580</f>
        <v>252</v>
      </c>
      <c r="L580" s="514"/>
      <c r="M580" s="513"/>
      <c r="N580" s="513"/>
      <c r="O580" s="674"/>
      <c r="P580" s="676"/>
      <c r="Q580" s="677"/>
    </row>
    <row r="581" spans="1:17" ht="11.25" customHeight="1">
      <c r="A581" s="672"/>
      <c r="B581" s="673"/>
      <c r="C581" s="670"/>
      <c r="D581" s="670"/>
      <c r="E581" s="671"/>
      <c r="F581" s="670"/>
      <c r="G581" s="202" t="s">
        <v>289</v>
      </c>
      <c r="H581" s="197" t="s">
        <v>45</v>
      </c>
      <c r="I581" s="247">
        <v>204</v>
      </c>
      <c r="J581" s="197">
        <v>1.9</v>
      </c>
      <c r="K581" s="200">
        <f>I581*J581</f>
        <v>387.59999999999997</v>
      </c>
      <c r="L581" s="678"/>
      <c r="M581" s="679"/>
      <c r="N581" s="679"/>
      <c r="O581" s="675"/>
      <c r="P581" s="676"/>
      <c r="Q581" s="677"/>
    </row>
    <row r="582" spans="1:17" ht="15.75" customHeight="1" thickBot="1">
      <c r="A582" s="471"/>
      <c r="B582" s="503"/>
      <c r="C582" s="503"/>
      <c r="D582" s="503"/>
      <c r="E582" s="510"/>
      <c r="F582" s="503"/>
      <c r="G582" s="217" t="s">
        <v>33</v>
      </c>
      <c r="H582" s="218"/>
      <c r="I582" s="218"/>
      <c r="J582" s="219"/>
      <c r="K582" s="220">
        <f>SUM(K574:K581)</f>
        <v>2509.08</v>
      </c>
      <c r="L582" s="507"/>
      <c r="M582" s="507"/>
      <c r="N582" s="507"/>
      <c r="O582" s="490"/>
      <c r="P582" s="487"/>
      <c r="Q582" s="472"/>
    </row>
    <row r="583" spans="1:17" ht="12.75" customHeight="1">
      <c r="A583" s="473">
        <v>142</v>
      </c>
      <c r="B583" s="483" t="s">
        <v>309</v>
      </c>
      <c r="C583" s="502" t="s">
        <v>310</v>
      </c>
      <c r="D583" s="502">
        <v>5004.7</v>
      </c>
      <c r="E583" s="509">
        <v>4054.9</v>
      </c>
      <c r="F583" s="502"/>
      <c r="G583" s="223" t="s">
        <v>48</v>
      </c>
      <c r="H583" s="224" t="s">
        <v>29</v>
      </c>
      <c r="I583" s="225">
        <v>2160.4</v>
      </c>
      <c r="J583" s="226">
        <v>1.65</v>
      </c>
      <c r="K583" s="227">
        <f aca="true" t="shared" si="21" ref="K583:K589">I583*J583</f>
        <v>3564.66</v>
      </c>
      <c r="L583" s="506">
        <f>K594</f>
        <v>6359.294999999999</v>
      </c>
      <c r="M583" s="508">
        <f>ROUND(L583*0.75,3)</f>
        <v>4769.471</v>
      </c>
      <c r="N583" s="508">
        <f>L583-M583-O583</f>
        <v>1271.8589999999997</v>
      </c>
      <c r="O583" s="489">
        <f>ROUND(L583*0.05,3)</f>
        <v>317.965</v>
      </c>
      <c r="P583" s="486"/>
      <c r="Q583" s="488"/>
    </row>
    <row r="584" spans="1:17" ht="11.25" customHeight="1">
      <c r="A584" s="476"/>
      <c r="B584" s="478"/>
      <c r="C584" s="480"/>
      <c r="D584" s="480"/>
      <c r="E584" s="668"/>
      <c r="F584" s="480"/>
      <c r="G584" s="202" t="s">
        <v>182</v>
      </c>
      <c r="H584" s="234" t="s">
        <v>29</v>
      </c>
      <c r="I584" s="198">
        <v>560.9</v>
      </c>
      <c r="J584" s="199">
        <v>1.65</v>
      </c>
      <c r="K584" s="200">
        <f t="shared" si="21"/>
        <v>925.4849999999999</v>
      </c>
      <c r="L584" s="514"/>
      <c r="M584" s="513"/>
      <c r="N584" s="513"/>
      <c r="O584" s="674"/>
      <c r="P584" s="676"/>
      <c r="Q584" s="677"/>
    </row>
    <row r="585" spans="1:17" ht="17.25" customHeight="1">
      <c r="A585" s="476"/>
      <c r="B585" s="478"/>
      <c r="C585" s="480"/>
      <c r="D585" s="480"/>
      <c r="E585" s="668"/>
      <c r="F585" s="480"/>
      <c r="G585" s="202" t="s">
        <v>427</v>
      </c>
      <c r="H585" s="234" t="s">
        <v>29</v>
      </c>
      <c r="I585" s="198">
        <v>4370.3</v>
      </c>
      <c r="J585" s="304"/>
      <c r="K585" s="200">
        <f t="shared" si="21"/>
        <v>0</v>
      </c>
      <c r="L585" s="514"/>
      <c r="M585" s="513"/>
      <c r="N585" s="513"/>
      <c r="O585" s="674"/>
      <c r="P585" s="676"/>
      <c r="Q585" s="677"/>
    </row>
    <row r="586" spans="1:17" ht="12.75" customHeight="1">
      <c r="A586" s="476"/>
      <c r="B586" s="478"/>
      <c r="C586" s="480"/>
      <c r="D586" s="480"/>
      <c r="E586" s="668"/>
      <c r="F586" s="480"/>
      <c r="G586" s="202" t="s">
        <v>259</v>
      </c>
      <c r="H586" s="234" t="s">
        <v>29</v>
      </c>
      <c r="I586" s="198">
        <v>241.3</v>
      </c>
      <c r="J586" s="304"/>
      <c r="K586" s="200">
        <f t="shared" si="21"/>
        <v>0</v>
      </c>
      <c r="L586" s="514"/>
      <c r="M586" s="513"/>
      <c r="N586" s="513"/>
      <c r="O586" s="674"/>
      <c r="P586" s="676"/>
      <c r="Q586" s="677"/>
    </row>
    <row r="587" spans="1:17" ht="12.75" customHeight="1">
      <c r="A587" s="476"/>
      <c r="B587" s="478"/>
      <c r="C587" s="480"/>
      <c r="D587" s="480"/>
      <c r="E587" s="668"/>
      <c r="F587" s="480"/>
      <c r="G587" s="201" t="s">
        <v>262</v>
      </c>
      <c r="H587" s="234" t="s">
        <v>29</v>
      </c>
      <c r="I587" s="198">
        <v>96.2</v>
      </c>
      <c r="J587" s="304"/>
      <c r="K587" s="200">
        <f t="shared" si="21"/>
        <v>0</v>
      </c>
      <c r="L587" s="514"/>
      <c r="M587" s="513"/>
      <c r="N587" s="513"/>
      <c r="O587" s="674"/>
      <c r="P587" s="676"/>
      <c r="Q587" s="677"/>
    </row>
    <row r="588" spans="1:17" ht="12.75" customHeight="1">
      <c r="A588" s="476"/>
      <c r="B588" s="478"/>
      <c r="C588" s="480"/>
      <c r="D588" s="480"/>
      <c r="E588" s="668"/>
      <c r="F588" s="480"/>
      <c r="G588" s="202" t="s">
        <v>426</v>
      </c>
      <c r="H588" s="234" t="s">
        <v>29</v>
      </c>
      <c r="I588" s="198">
        <v>97</v>
      </c>
      <c r="J588" s="304"/>
      <c r="K588" s="200">
        <f t="shared" si="21"/>
        <v>0</v>
      </c>
      <c r="L588" s="514"/>
      <c r="M588" s="513"/>
      <c r="N588" s="513"/>
      <c r="O588" s="674"/>
      <c r="P588" s="676"/>
      <c r="Q588" s="677"/>
    </row>
    <row r="589" spans="1:17" ht="26.25" customHeight="1">
      <c r="A589" s="476"/>
      <c r="B589" s="478"/>
      <c r="C589" s="480"/>
      <c r="D589" s="480"/>
      <c r="E589" s="668"/>
      <c r="F589" s="480"/>
      <c r="G589" s="202" t="s">
        <v>424</v>
      </c>
      <c r="H589" s="234" t="s">
        <v>29</v>
      </c>
      <c r="I589" s="198">
        <v>37.3</v>
      </c>
      <c r="J589" s="304"/>
      <c r="K589" s="200">
        <f t="shared" si="21"/>
        <v>0</v>
      </c>
      <c r="L589" s="514"/>
      <c r="M589" s="513"/>
      <c r="N589" s="513"/>
      <c r="O589" s="674"/>
      <c r="P589" s="676"/>
      <c r="Q589" s="677"/>
    </row>
    <row r="590" spans="1:17" ht="17.25" customHeight="1">
      <c r="A590" s="476"/>
      <c r="B590" s="478"/>
      <c r="C590" s="480"/>
      <c r="D590" s="480"/>
      <c r="E590" s="668"/>
      <c r="F590" s="480"/>
      <c r="G590" s="202" t="s">
        <v>486</v>
      </c>
      <c r="H590" s="199"/>
      <c r="I590" s="198"/>
      <c r="J590" s="199"/>
      <c r="K590" s="200"/>
      <c r="L590" s="514"/>
      <c r="M590" s="513"/>
      <c r="N590" s="513"/>
      <c r="O590" s="674"/>
      <c r="P590" s="676"/>
      <c r="Q590" s="677"/>
    </row>
    <row r="591" spans="1:17" ht="11.25" customHeight="1">
      <c r="A591" s="476"/>
      <c r="B591" s="478"/>
      <c r="C591" s="480"/>
      <c r="D591" s="480"/>
      <c r="E591" s="668"/>
      <c r="F591" s="480"/>
      <c r="G591" s="202" t="s">
        <v>46</v>
      </c>
      <c r="H591" s="197" t="s">
        <v>45</v>
      </c>
      <c r="I591" s="198">
        <v>145</v>
      </c>
      <c r="J591" s="199">
        <v>1.55</v>
      </c>
      <c r="K591" s="200">
        <f>I591*J591</f>
        <v>224.75</v>
      </c>
      <c r="L591" s="514"/>
      <c r="M591" s="513"/>
      <c r="N591" s="513"/>
      <c r="O591" s="674"/>
      <c r="P591" s="676"/>
      <c r="Q591" s="677"/>
    </row>
    <row r="592" spans="1:17" ht="11.25" customHeight="1">
      <c r="A592" s="476"/>
      <c r="B592" s="478"/>
      <c r="C592" s="480"/>
      <c r="D592" s="480"/>
      <c r="E592" s="668"/>
      <c r="F592" s="480"/>
      <c r="G592" s="202" t="s">
        <v>70</v>
      </c>
      <c r="H592" s="197" t="s">
        <v>45</v>
      </c>
      <c r="I592" s="198">
        <v>137</v>
      </c>
      <c r="J592" s="199">
        <v>4.5</v>
      </c>
      <c r="K592" s="200">
        <f>I592*J592</f>
        <v>616.5</v>
      </c>
      <c r="L592" s="514"/>
      <c r="M592" s="513"/>
      <c r="N592" s="513"/>
      <c r="O592" s="674"/>
      <c r="P592" s="676"/>
      <c r="Q592" s="677"/>
    </row>
    <row r="593" spans="1:17" ht="11.25" customHeight="1">
      <c r="A593" s="672"/>
      <c r="B593" s="673"/>
      <c r="C593" s="670"/>
      <c r="D593" s="670"/>
      <c r="E593" s="671"/>
      <c r="F593" s="670"/>
      <c r="G593" s="202" t="s">
        <v>289</v>
      </c>
      <c r="H593" s="197" t="s">
        <v>45</v>
      </c>
      <c r="I593" s="247">
        <v>541</v>
      </c>
      <c r="J593" s="197">
        <v>1.9</v>
      </c>
      <c r="K593" s="200">
        <f>I593*J593</f>
        <v>1027.8999999999999</v>
      </c>
      <c r="L593" s="678"/>
      <c r="M593" s="679"/>
      <c r="N593" s="679"/>
      <c r="O593" s="675"/>
      <c r="P593" s="676"/>
      <c r="Q593" s="677"/>
    </row>
    <row r="594" spans="1:17" ht="15.75" customHeight="1" thickBot="1">
      <c r="A594" s="471"/>
      <c r="B594" s="503"/>
      <c r="C594" s="503"/>
      <c r="D594" s="503"/>
      <c r="E594" s="510"/>
      <c r="F594" s="503"/>
      <c r="G594" s="217" t="s">
        <v>33</v>
      </c>
      <c r="H594" s="218"/>
      <c r="I594" s="218"/>
      <c r="J594" s="219"/>
      <c r="K594" s="220">
        <f>SUM(K583:K593)</f>
        <v>6359.294999999999</v>
      </c>
      <c r="L594" s="507"/>
      <c r="M594" s="507"/>
      <c r="N594" s="507"/>
      <c r="O594" s="490"/>
      <c r="P594" s="487"/>
      <c r="Q594" s="472"/>
    </row>
    <row r="595" spans="1:17" ht="12.75" customHeight="1">
      <c r="A595" s="473">
        <v>143</v>
      </c>
      <c r="B595" s="483" t="s">
        <v>311</v>
      </c>
      <c r="C595" s="502">
        <v>1993</v>
      </c>
      <c r="D595" s="502">
        <v>3824</v>
      </c>
      <c r="E595" s="509">
        <v>3336.6</v>
      </c>
      <c r="F595" s="502"/>
      <c r="G595" s="223" t="s">
        <v>48</v>
      </c>
      <c r="H595" s="224" t="s">
        <v>29</v>
      </c>
      <c r="I595" s="225">
        <v>1128.9</v>
      </c>
      <c r="J595" s="226">
        <v>1.65</v>
      </c>
      <c r="K595" s="227">
        <f>I595*J595</f>
        <v>1862.685</v>
      </c>
      <c r="L595" s="506">
        <f>K602</f>
        <v>4019.9750000000004</v>
      </c>
      <c r="M595" s="508">
        <f>ROUND(L595*0.75,3)</f>
        <v>3014.981</v>
      </c>
      <c r="N595" s="508">
        <f>L595-M595-O595</f>
        <v>803.9950000000001</v>
      </c>
      <c r="O595" s="489">
        <f>ROUND(L595*0.05,3)</f>
        <v>200.999</v>
      </c>
      <c r="P595" s="486"/>
      <c r="Q595" s="488"/>
    </row>
    <row r="596" spans="1:17" ht="11.25" customHeight="1">
      <c r="A596" s="476"/>
      <c r="B596" s="478"/>
      <c r="C596" s="480"/>
      <c r="D596" s="480"/>
      <c r="E596" s="668"/>
      <c r="F596" s="480"/>
      <c r="G596" s="202" t="s">
        <v>182</v>
      </c>
      <c r="H596" s="234" t="s">
        <v>29</v>
      </c>
      <c r="I596" s="198">
        <v>368.6</v>
      </c>
      <c r="J596" s="199">
        <v>1.65</v>
      </c>
      <c r="K596" s="200">
        <f>I596*J596</f>
        <v>608.19</v>
      </c>
      <c r="L596" s="514"/>
      <c r="M596" s="513"/>
      <c r="N596" s="513"/>
      <c r="O596" s="674"/>
      <c r="P596" s="676"/>
      <c r="Q596" s="677"/>
    </row>
    <row r="597" spans="1:17" ht="12" customHeight="1">
      <c r="A597" s="476"/>
      <c r="B597" s="478"/>
      <c r="C597" s="480"/>
      <c r="D597" s="480"/>
      <c r="E597" s="668"/>
      <c r="F597" s="480"/>
      <c r="G597" s="202" t="s">
        <v>259</v>
      </c>
      <c r="H597" s="234" t="s">
        <v>29</v>
      </c>
      <c r="I597" s="198">
        <v>156.1</v>
      </c>
      <c r="J597" s="304"/>
      <c r="K597" s="200">
        <f>I597*J597</f>
        <v>0</v>
      </c>
      <c r="L597" s="514"/>
      <c r="M597" s="513"/>
      <c r="N597" s="513"/>
      <c r="O597" s="674"/>
      <c r="P597" s="676"/>
      <c r="Q597" s="677"/>
    </row>
    <row r="598" spans="1:17" ht="17.25" customHeight="1">
      <c r="A598" s="476"/>
      <c r="B598" s="478"/>
      <c r="C598" s="480"/>
      <c r="D598" s="480"/>
      <c r="E598" s="668"/>
      <c r="F598" s="480"/>
      <c r="G598" s="202" t="s">
        <v>486</v>
      </c>
      <c r="H598" s="199"/>
      <c r="I598" s="198"/>
      <c r="J598" s="199"/>
      <c r="K598" s="200"/>
      <c r="L598" s="514"/>
      <c r="M598" s="513"/>
      <c r="N598" s="513"/>
      <c r="O598" s="674"/>
      <c r="P598" s="676"/>
      <c r="Q598" s="677"/>
    </row>
    <row r="599" spans="1:17" ht="11.25" customHeight="1">
      <c r="A599" s="476"/>
      <c r="B599" s="478"/>
      <c r="C599" s="480"/>
      <c r="D599" s="480"/>
      <c r="E599" s="668"/>
      <c r="F599" s="480"/>
      <c r="G599" s="202" t="s">
        <v>46</v>
      </c>
      <c r="H599" s="197" t="s">
        <v>45</v>
      </c>
      <c r="I599" s="198">
        <v>116</v>
      </c>
      <c r="J599" s="199">
        <v>1.55</v>
      </c>
      <c r="K599" s="200">
        <f>I599*J599</f>
        <v>179.8</v>
      </c>
      <c r="L599" s="514"/>
      <c r="M599" s="513"/>
      <c r="N599" s="513"/>
      <c r="O599" s="674"/>
      <c r="P599" s="676"/>
      <c r="Q599" s="677"/>
    </row>
    <row r="600" spans="1:17" ht="11.25" customHeight="1">
      <c r="A600" s="476"/>
      <c r="B600" s="478"/>
      <c r="C600" s="480"/>
      <c r="D600" s="480"/>
      <c r="E600" s="668"/>
      <c r="F600" s="480"/>
      <c r="G600" s="202" t="s">
        <v>70</v>
      </c>
      <c r="H600" s="197" t="s">
        <v>45</v>
      </c>
      <c r="I600" s="198">
        <v>124</v>
      </c>
      <c r="J600" s="199">
        <v>4.5</v>
      </c>
      <c r="K600" s="200">
        <f>I600*J600</f>
        <v>558</v>
      </c>
      <c r="L600" s="514"/>
      <c r="M600" s="513"/>
      <c r="N600" s="513"/>
      <c r="O600" s="674"/>
      <c r="P600" s="676"/>
      <c r="Q600" s="677"/>
    </row>
    <row r="601" spans="1:17" ht="11.25" customHeight="1">
      <c r="A601" s="672"/>
      <c r="B601" s="673"/>
      <c r="C601" s="670"/>
      <c r="D601" s="670"/>
      <c r="E601" s="671"/>
      <c r="F601" s="670"/>
      <c r="G601" s="202" t="s">
        <v>289</v>
      </c>
      <c r="H601" s="197" t="s">
        <v>45</v>
      </c>
      <c r="I601" s="247">
        <v>427</v>
      </c>
      <c r="J601" s="197">
        <v>1.9</v>
      </c>
      <c r="K601" s="200">
        <f>I601*J601</f>
        <v>811.3</v>
      </c>
      <c r="L601" s="678"/>
      <c r="M601" s="679"/>
      <c r="N601" s="679"/>
      <c r="O601" s="675"/>
      <c r="P601" s="676"/>
      <c r="Q601" s="677"/>
    </row>
    <row r="602" spans="1:17" ht="15.75" customHeight="1" thickBot="1">
      <c r="A602" s="471"/>
      <c r="B602" s="503"/>
      <c r="C602" s="503"/>
      <c r="D602" s="503"/>
      <c r="E602" s="510"/>
      <c r="F602" s="503"/>
      <c r="G602" s="217" t="s">
        <v>33</v>
      </c>
      <c r="H602" s="218"/>
      <c r="I602" s="218"/>
      <c r="J602" s="219"/>
      <c r="K602" s="220">
        <f>SUM(K595:K601)</f>
        <v>4019.9750000000004</v>
      </c>
      <c r="L602" s="507"/>
      <c r="M602" s="507"/>
      <c r="N602" s="507"/>
      <c r="O602" s="490"/>
      <c r="P602" s="487"/>
      <c r="Q602" s="472"/>
    </row>
    <row r="603" spans="1:18" ht="22.5" customHeight="1">
      <c r="A603" s="476">
        <v>144</v>
      </c>
      <c r="B603" s="478" t="s">
        <v>312</v>
      </c>
      <c r="C603" s="480">
        <v>1968</v>
      </c>
      <c r="D603" s="480">
        <v>837.7</v>
      </c>
      <c r="E603" s="480">
        <v>779.4</v>
      </c>
      <c r="F603" s="480"/>
      <c r="G603" s="202" t="s">
        <v>428</v>
      </c>
      <c r="H603" s="234" t="s">
        <v>29</v>
      </c>
      <c r="I603" s="198">
        <v>759.4</v>
      </c>
      <c r="J603" s="199">
        <v>1.65</v>
      </c>
      <c r="K603" s="200">
        <f>I603*J603</f>
        <v>1253.01</v>
      </c>
      <c r="L603" s="514">
        <f>K606</f>
        <v>1253.01</v>
      </c>
      <c r="M603" s="513">
        <f>ROUND(L603*0.75,3)</f>
        <v>939.758</v>
      </c>
      <c r="N603" s="513">
        <f>L603-M603-O603</f>
        <v>250.60099999999994</v>
      </c>
      <c r="O603" s="674">
        <f>ROUND(L603*0.05,3)</f>
        <v>62.651</v>
      </c>
      <c r="P603" s="788"/>
      <c r="Q603" s="785"/>
      <c r="R603" s="324">
        <v>2011</v>
      </c>
    </row>
    <row r="604" spans="1:19" ht="9.75" customHeight="1">
      <c r="A604" s="476"/>
      <c r="B604" s="478"/>
      <c r="C604" s="480"/>
      <c r="D604" s="480"/>
      <c r="E604" s="480"/>
      <c r="F604" s="480"/>
      <c r="G604" s="202" t="s">
        <v>259</v>
      </c>
      <c r="H604" s="234" t="s">
        <v>29</v>
      </c>
      <c r="I604" s="198">
        <v>79.4</v>
      </c>
      <c r="J604" s="304"/>
      <c r="K604" s="200">
        <f>I604*J604</f>
        <v>0</v>
      </c>
      <c r="L604" s="514"/>
      <c r="M604" s="513"/>
      <c r="N604" s="513"/>
      <c r="O604" s="674"/>
      <c r="P604" s="676"/>
      <c r="Q604" s="677"/>
      <c r="R604" s="283" t="s">
        <v>419</v>
      </c>
      <c r="S604" s="283"/>
    </row>
    <row r="605" spans="1:19" ht="10.5" customHeight="1">
      <c r="A605" s="476"/>
      <c r="B605" s="478"/>
      <c r="C605" s="480"/>
      <c r="D605" s="480"/>
      <c r="E605" s="480"/>
      <c r="F605" s="480"/>
      <c r="G605" s="201" t="s">
        <v>262</v>
      </c>
      <c r="H605" s="234" t="s">
        <v>29</v>
      </c>
      <c r="I605" s="198">
        <v>11.8</v>
      </c>
      <c r="J605" s="304"/>
      <c r="K605" s="200">
        <f>I605*J605</f>
        <v>0</v>
      </c>
      <c r="L605" s="514"/>
      <c r="M605" s="513"/>
      <c r="N605" s="513"/>
      <c r="O605" s="674"/>
      <c r="P605" s="676"/>
      <c r="Q605" s="677"/>
      <c r="R605" s="324"/>
      <c r="S605" s="283"/>
    </row>
    <row r="606" spans="1:17" ht="19.5" customHeight="1" thickBot="1">
      <c r="A606" s="477"/>
      <c r="B606" s="481"/>
      <c r="C606" s="481"/>
      <c r="D606" s="481"/>
      <c r="E606" s="481"/>
      <c r="F606" s="481"/>
      <c r="G606" s="210" t="s">
        <v>33</v>
      </c>
      <c r="H606" s="211"/>
      <c r="I606" s="211"/>
      <c r="J606" s="212"/>
      <c r="K606" s="220">
        <f>SUM(K603:K605)</f>
        <v>1253.01</v>
      </c>
      <c r="L606" s="514"/>
      <c r="M606" s="514"/>
      <c r="N606" s="514"/>
      <c r="O606" s="787"/>
      <c r="P606" s="789"/>
      <c r="Q606" s="786"/>
    </row>
    <row r="607" spans="1:17" ht="13.5" thickBot="1">
      <c r="A607" s="648" t="s">
        <v>117</v>
      </c>
      <c r="B607" s="649"/>
      <c r="C607" s="649"/>
      <c r="D607" s="649"/>
      <c r="E607" s="650"/>
      <c r="F607" s="248"/>
      <c r="G607" s="249" t="s">
        <v>382</v>
      </c>
      <c r="H607" s="250"/>
      <c r="I607" s="250"/>
      <c r="J607" s="251"/>
      <c r="K607" s="252">
        <f>K606</f>
        <v>1253.01</v>
      </c>
      <c r="L607" s="253">
        <f aca="true" t="shared" si="22" ref="L607:Q607">L603</f>
        <v>1253.01</v>
      </c>
      <c r="M607" s="253">
        <f t="shared" si="22"/>
        <v>939.758</v>
      </c>
      <c r="N607" s="253">
        <f t="shared" si="22"/>
        <v>250.60099999999994</v>
      </c>
      <c r="O607" s="253">
        <f t="shared" si="22"/>
        <v>62.651</v>
      </c>
      <c r="P607" s="127">
        <f t="shared" si="22"/>
        <v>0</v>
      </c>
      <c r="Q607" s="127">
        <f t="shared" si="22"/>
        <v>0</v>
      </c>
    </row>
    <row r="608" spans="1:17" ht="13.5" thickBot="1">
      <c r="A608" s="566" t="s">
        <v>133</v>
      </c>
      <c r="B608" s="567"/>
      <c r="C608" s="567"/>
      <c r="D608" s="567"/>
      <c r="E608" s="567"/>
      <c r="F608" s="567"/>
      <c r="G608" s="567"/>
      <c r="H608" s="567"/>
      <c r="I608" s="567"/>
      <c r="J608" s="567"/>
      <c r="K608" s="567"/>
      <c r="L608" s="567"/>
      <c r="M608" s="567"/>
      <c r="N608" s="567"/>
      <c r="O608" s="567"/>
      <c r="P608" s="567"/>
      <c r="Q608" s="561"/>
    </row>
    <row r="609" spans="1:17" ht="11.25" customHeight="1">
      <c r="A609" s="473">
        <v>145</v>
      </c>
      <c r="B609" s="483" t="s">
        <v>313</v>
      </c>
      <c r="C609" s="502">
        <v>1980</v>
      </c>
      <c r="D609" s="502">
        <v>3060.3</v>
      </c>
      <c r="E609" s="502">
        <v>2681.9</v>
      </c>
      <c r="F609" s="502"/>
      <c r="G609" s="223" t="s">
        <v>48</v>
      </c>
      <c r="H609" s="254" t="s">
        <v>29</v>
      </c>
      <c r="I609" s="225">
        <v>1120</v>
      </c>
      <c r="J609" s="226">
        <v>1.65</v>
      </c>
      <c r="K609" s="227">
        <f>I609*J609</f>
        <v>1848</v>
      </c>
      <c r="L609" s="506">
        <f>K610</f>
        <v>1848</v>
      </c>
      <c r="M609" s="508">
        <f>ROUND(L609*0.75,3)</f>
        <v>1386</v>
      </c>
      <c r="N609" s="508">
        <f>L609-M609-O609</f>
        <v>369.6</v>
      </c>
      <c r="O609" s="508">
        <f>ROUND(L609*0.05,3)</f>
        <v>92.4</v>
      </c>
      <c r="P609" s="474"/>
      <c r="Q609" s="485"/>
    </row>
    <row r="610" spans="1:17" ht="18" customHeight="1">
      <c r="A610" s="477"/>
      <c r="B610" s="481"/>
      <c r="C610" s="481"/>
      <c r="D610" s="481"/>
      <c r="E610" s="481"/>
      <c r="F610" s="481"/>
      <c r="G610" s="210" t="s">
        <v>33</v>
      </c>
      <c r="H610" s="211"/>
      <c r="I610" s="211"/>
      <c r="J610" s="212"/>
      <c r="K610" s="213">
        <f>SUM(K609:K609)</f>
        <v>1848</v>
      </c>
      <c r="L610" s="514"/>
      <c r="M610" s="514"/>
      <c r="N610" s="514"/>
      <c r="O610" s="514"/>
      <c r="P610" s="482"/>
      <c r="Q610" s="515"/>
    </row>
    <row r="611" spans="1:17" ht="11.25" customHeight="1">
      <c r="A611" s="476">
        <v>146</v>
      </c>
      <c r="B611" s="478" t="s">
        <v>314</v>
      </c>
      <c r="C611" s="480">
        <v>1965</v>
      </c>
      <c r="D611" s="480">
        <v>185.3</v>
      </c>
      <c r="E611" s="480">
        <v>156.9</v>
      </c>
      <c r="F611" s="480"/>
      <c r="G611" s="202" t="s">
        <v>48</v>
      </c>
      <c r="H611" s="214" t="s">
        <v>29</v>
      </c>
      <c r="I611" s="198">
        <v>290</v>
      </c>
      <c r="J611" s="199">
        <v>1.65</v>
      </c>
      <c r="K611" s="200">
        <f>I611*J611</f>
        <v>478.5</v>
      </c>
      <c r="L611" s="514">
        <f>K613</f>
        <v>775.5</v>
      </c>
      <c r="M611" s="513">
        <f>ROUND(L611*0.75,3)</f>
        <v>581.625</v>
      </c>
      <c r="N611" s="513">
        <f>L611-M611-O611</f>
        <v>155.1</v>
      </c>
      <c r="O611" s="513">
        <f>ROUND(L611*0.05,3)</f>
        <v>38.775</v>
      </c>
      <c r="P611" s="482"/>
      <c r="Q611" s="515"/>
    </row>
    <row r="612" spans="1:17" ht="21" customHeight="1">
      <c r="A612" s="476"/>
      <c r="B612" s="478"/>
      <c r="C612" s="480"/>
      <c r="D612" s="480"/>
      <c r="E612" s="480"/>
      <c r="F612" s="480"/>
      <c r="G612" s="202" t="s">
        <v>315</v>
      </c>
      <c r="H612" s="214" t="s">
        <v>29</v>
      </c>
      <c r="I612" s="198">
        <v>180</v>
      </c>
      <c r="J612" s="199">
        <v>1.65</v>
      </c>
      <c r="K612" s="200">
        <f>I612*J612</f>
        <v>297</v>
      </c>
      <c r="L612" s="514"/>
      <c r="M612" s="513"/>
      <c r="N612" s="513"/>
      <c r="O612" s="513"/>
      <c r="P612" s="482"/>
      <c r="Q612" s="515"/>
    </row>
    <row r="613" spans="1:17" ht="18" customHeight="1">
      <c r="A613" s="477"/>
      <c r="B613" s="481"/>
      <c r="C613" s="481"/>
      <c r="D613" s="481"/>
      <c r="E613" s="481"/>
      <c r="F613" s="481"/>
      <c r="G613" s="210" t="s">
        <v>33</v>
      </c>
      <c r="H613" s="211"/>
      <c r="I613" s="211"/>
      <c r="J613" s="212"/>
      <c r="K613" s="213">
        <f>SUM(K611:K612)</f>
        <v>775.5</v>
      </c>
      <c r="L613" s="514"/>
      <c r="M613" s="514"/>
      <c r="N613" s="514"/>
      <c r="O613" s="514"/>
      <c r="P613" s="482"/>
      <c r="Q613" s="515"/>
    </row>
    <row r="614" spans="1:17" ht="15.75" customHeight="1">
      <c r="A614" s="476">
        <v>147</v>
      </c>
      <c r="B614" s="478" t="s">
        <v>316</v>
      </c>
      <c r="C614" s="480">
        <v>1962</v>
      </c>
      <c r="D614" s="480">
        <v>670.9</v>
      </c>
      <c r="E614" s="480">
        <v>616.8</v>
      </c>
      <c r="F614" s="480"/>
      <c r="G614" s="202" t="s">
        <v>317</v>
      </c>
      <c r="H614" s="214" t="s">
        <v>29</v>
      </c>
      <c r="I614" s="198">
        <v>700</v>
      </c>
      <c r="J614" s="199">
        <v>1.35</v>
      </c>
      <c r="K614" s="200">
        <f>I614*J614</f>
        <v>945.0000000000001</v>
      </c>
      <c r="L614" s="511">
        <f>K615</f>
        <v>945.0000000000001</v>
      </c>
      <c r="M614" s="513">
        <f>ROUND(L614*0.75,3)</f>
        <v>708.75</v>
      </c>
      <c r="N614" s="513">
        <f>L614-M614-O614</f>
        <v>189.0000000000001</v>
      </c>
      <c r="O614" s="513">
        <f>ROUND(L614*0.05,3)</f>
        <v>47.25</v>
      </c>
      <c r="P614" s="482"/>
      <c r="Q614" s="515"/>
    </row>
    <row r="615" spans="1:17" ht="16.5" customHeight="1">
      <c r="A615" s="477"/>
      <c r="B615" s="481"/>
      <c r="C615" s="481"/>
      <c r="D615" s="481"/>
      <c r="E615" s="481"/>
      <c r="F615" s="481"/>
      <c r="G615" s="210" t="s">
        <v>33</v>
      </c>
      <c r="H615" s="211"/>
      <c r="I615" s="211"/>
      <c r="J615" s="212"/>
      <c r="K615" s="213">
        <f>K614</f>
        <v>945.0000000000001</v>
      </c>
      <c r="L615" s="512"/>
      <c r="M615" s="512"/>
      <c r="N615" s="512"/>
      <c r="O615" s="512"/>
      <c r="P615" s="482"/>
      <c r="Q615" s="515"/>
    </row>
    <row r="616" spans="1:17" ht="11.25" customHeight="1">
      <c r="A616" s="476">
        <v>148</v>
      </c>
      <c r="B616" s="478" t="s">
        <v>318</v>
      </c>
      <c r="C616" s="480">
        <v>1993</v>
      </c>
      <c r="D616" s="480"/>
      <c r="E616" s="480">
        <v>1373</v>
      </c>
      <c r="F616" s="666"/>
      <c r="G616" s="202" t="s">
        <v>182</v>
      </c>
      <c r="H616" s="214" t="s">
        <v>29</v>
      </c>
      <c r="I616" s="198">
        <v>450</v>
      </c>
      <c r="J616" s="199">
        <v>1.65</v>
      </c>
      <c r="K616" s="200">
        <f>I616*J616</f>
        <v>742.5</v>
      </c>
      <c r="L616" s="514">
        <f>K617</f>
        <v>742.5</v>
      </c>
      <c r="M616" s="513">
        <f>ROUND(L616*0.75,3)</f>
        <v>556.875</v>
      </c>
      <c r="N616" s="513">
        <f>L616-M616-O616</f>
        <v>148.5</v>
      </c>
      <c r="O616" s="513">
        <f>ROUND(L616*0.05,3)</f>
        <v>37.125</v>
      </c>
      <c r="P616" s="482"/>
      <c r="Q616" s="515"/>
    </row>
    <row r="617" spans="1:17" ht="18" customHeight="1">
      <c r="A617" s="477"/>
      <c r="B617" s="481"/>
      <c r="C617" s="481"/>
      <c r="D617" s="481"/>
      <c r="E617" s="481"/>
      <c r="F617" s="667"/>
      <c r="G617" s="210" t="s">
        <v>33</v>
      </c>
      <c r="H617" s="211"/>
      <c r="I617" s="211"/>
      <c r="J617" s="212"/>
      <c r="K617" s="213">
        <f>SUM(K616:K616)</f>
        <v>742.5</v>
      </c>
      <c r="L617" s="514"/>
      <c r="M617" s="514"/>
      <c r="N617" s="514"/>
      <c r="O617" s="514"/>
      <c r="P617" s="482"/>
      <c r="Q617" s="515"/>
    </row>
    <row r="618" spans="1:17" ht="11.25" customHeight="1">
      <c r="A618" s="476">
        <v>149</v>
      </c>
      <c r="B618" s="478" t="s">
        <v>319</v>
      </c>
      <c r="C618" s="480">
        <v>1995</v>
      </c>
      <c r="D618" s="480">
        <v>1907.9</v>
      </c>
      <c r="E618" s="480">
        <v>1661</v>
      </c>
      <c r="F618" s="666"/>
      <c r="G618" s="202" t="s">
        <v>182</v>
      </c>
      <c r="H618" s="214" t="s">
        <v>29</v>
      </c>
      <c r="I618" s="198">
        <v>360</v>
      </c>
      <c r="J618" s="199">
        <v>1.65</v>
      </c>
      <c r="K618" s="200">
        <f>I618*J618</f>
        <v>594</v>
      </c>
      <c r="L618" s="514">
        <f>K619</f>
        <v>594</v>
      </c>
      <c r="M618" s="513">
        <f>ROUND(L618*0.75,3)</f>
        <v>445.5</v>
      </c>
      <c r="N618" s="513">
        <f>L618-M618-O618</f>
        <v>118.8</v>
      </c>
      <c r="O618" s="513">
        <f>ROUND(L618*0.05,3)</f>
        <v>29.7</v>
      </c>
      <c r="P618" s="482"/>
      <c r="Q618" s="515"/>
    </row>
    <row r="619" spans="1:17" ht="18" customHeight="1">
      <c r="A619" s="477"/>
      <c r="B619" s="481"/>
      <c r="C619" s="481"/>
      <c r="D619" s="481"/>
      <c r="E619" s="481"/>
      <c r="F619" s="667"/>
      <c r="G619" s="210" t="s">
        <v>33</v>
      </c>
      <c r="H619" s="211"/>
      <c r="I619" s="211"/>
      <c r="J619" s="212"/>
      <c r="K619" s="213">
        <f>SUM(K618:K618)</f>
        <v>594</v>
      </c>
      <c r="L619" s="514"/>
      <c r="M619" s="514"/>
      <c r="N619" s="514"/>
      <c r="O619" s="514"/>
      <c r="P619" s="482"/>
      <c r="Q619" s="515"/>
    </row>
    <row r="620" spans="1:17" ht="17.25" customHeight="1">
      <c r="A620" s="476">
        <v>150</v>
      </c>
      <c r="B620" s="478" t="s">
        <v>429</v>
      </c>
      <c r="C620" s="480">
        <v>1966</v>
      </c>
      <c r="D620" s="480">
        <v>665.2</v>
      </c>
      <c r="E620" s="480">
        <v>603.1</v>
      </c>
      <c r="F620" s="730"/>
      <c r="G620" s="202" t="s">
        <v>323</v>
      </c>
      <c r="H620" s="214" t="s">
        <v>29</v>
      </c>
      <c r="I620" s="198">
        <v>500</v>
      </c>
      <c r="J620" s="199">
        <v>1.65</v>
      </c>
      <c r="K620" s="200">
        <f>I620*J620</f>
        <v>825</v>
      </c>
      <c r="L620" s="514">
        <f>K621</f>
        <v>825</v>
      </c>
      <c r="M620" s="513">
        <f>ROUND(L620*0.75,3)</f>
        <v>618.75</v>
      </c>
      <c r="N620" s="513">
        <f>L620-M620-O620</f>
        <v>165</v>
      </c>
      <c r="O620" s="513">
        <f>ROUND(L620*0.05,3)</f>
        <v>41.25</v>
      </c>
      <c r="P620" s="482"/>
      <c r="Q620" s="515"/>
    </row>
    <row r="621" spans="1:17" ht="18" customHeight="1">
      <c r="A621" s="477"/>
      <c r="B621" s="481"/>
      <c r="C621" s="481"/>
      <c r="D621" s="481"/>
      <c r="E621" s="481"/>
      <c r="F621" s="467"/>
      <c r="G621" s="210" t="s">
        <v>33</v>
      </c>
      <c r="H621" s="211"/>
      <c r="I621" s="211"/>
      <c r="J621" s="212"/>
      <c r="K621" s="213">
        <f>SUM(K620:K620)</f>
        <v>825</v>
      </c>
      <c r="L621" s="514"/>
      <c r="M621" s="514"/>
      <c r="N621" s="514"/>
      <c r="O621" s="514"/>
      <c r="P621" s="482"/>
      <c r="Q621" s="515"/>
    </row>
    <row r="622" spans="1:17" ht="11.25" customHeight="1">
      <c r="A622" s="476">
        <v>151</v>
      </c>
      <c r="B622" s="478" t="s">
        <v>320</v>
      </c>
      <c r="C622" s="480">
        <v>1987</v>
      </c>
      <c r="D622" s="480"/>
      <c r="E622" s="480">
        <v>1335.3</v>
      </c>
      <c r="F622" s="666"/>
      <c r="G622" s="202" t="s">
        <v>182</v>
      </c>
      <c r="H622" s="214" t="s">
        <v>29</v>
      </c>
      <c r="I622" s="198">
        <v>180</v>
      </c>
      <c r="J622" s="199">
        <v>1.65</v>
      </c>
      <c r="K622" s="200">
        <f>I622*J622</f>
        <v>297</v>
      </c>
      <c r="L622" s="514">
        <f>K623</f>
        <v>297</v>
      </c>
      <c r="M622" s="513">
        <f>ROUND(L622*0.75,3)</f>
        <v>222.75</v>
      </c>
      <c r="N622" s="513">
        <f>L622-M622-O622</f>
        <v>59.4</v>
      </c>
      <c r="O622" s="513">
        <f>ROUND(L622*0.05,3)</f>
        <v>14.85</v>
      </c>
      <c r="P622" s="482"/>
      <c r="Q622" s="515"/>
    </row>
    <row r="623" spans="1:17" ht="18" customHeight="1">
      <c r="A623" s="477"/>
      <c r="B623" s="481"/>
      <c r="C623" s="481"/>
      <c r="D623" s="481"/>
      <c r="E623" s="481"/>
      <c r="F623" s="667"/>
      <c r="G623" s="210" t="s">
        <v>33</v>
      </c>
      <c r="H623" s="211"/>
      <c r="I623" s="211"/>
      <c r="J623" s="212"/>
      <c r="K623" s="213">
        <f>SUM(K622:K622)</f>
        <v>297</v>
      </c>
      <c r="L623" s="514"/>
      <c r="M623" s="514"/>
      <c r="N623" s="514"/>
      <c r="O623" s="514"/>
      <c r="P623" s="482"/>
      <c r="Q623" s="515"/>
    </row>
    <row r="624" spans="1:17" ht="21" customHeight="1">
      <c r="A624" s="476">
        <v>152</v>
      </c>
      <c r="B624" s="478" t="s">
        <v>321</v>
      </c>
      <c r="C624" s="480">
        <v>1989</v>
      </c>
      <c r="D624" s="480">
        <v>3467.5</v>
      </c>
      <c r="E624" s="668">
        <v>2754.4</v>
      </c>
      <c r="F624" s="480"/>
      <c r="G624" s="202" t="s">
        <v>486</v>
      </c>
      <c r="H624" s="199"/>
      <c r="I624" s="198"/>
      <c r="J624" s="199"/>
      <c r="K624" s="200"/>
      <c r="L624" s="514">
        <f>K628</f>
        <v>1122</v>
      </c>
      <c r="M624" s="513">
        <f>ROUND(L624*0.75,3)</f>
        <v>841.5</v>
      </c>
      <c r="N624" s="513">
        <f>L624-M624-O624</f>
        <v>224.4</v>
      </c>
      <c r="O624" s="513">
        <f>ROUND(L624*0.05,3)</f>
        <v>56.1</v>
      </c>
      <c r="P624" s="774"/>
      <c r="Q624" s="779"/>
    </row>
    <row r="625" spans="1:17" ht="12" customHeight="1">
      <c r="A625" s="476"/>
      <c r="B625" s="478"/>
      <c r="C625" s="480"/>
      <c r="D625" s="480"/>
      <c r="E625" s="668"/>
      <c r="F625" s="480"/>
      <c r="G625" s="202" t="s">
        <v>289</v>
      </c>
      <c r="H625" s="199" t="s">
        <v>45</v>
      </c>
      <c r="I625" s="198">
        <v>220</v>
      </c>
      <c r="J625" s="199">
        <v>1.9</v>
      </c>
      <c r="K625" s="200">
        <f>I625*J625</f>
        <v>418</v>
      </c>
      <c r="L625" s="514"/>
      <c r="M625" s="513"/>
      <c r="N625" s="513"/>
      <c r="O625" s="513"/>
      <c r="P625" s="774"/>
      <c r="Q625" s="779"/>
    </row>
    <row r="626" spans="1:17" ht="12.75" customHeight="1">
      <c r="A626" s="476"/>
      <c r="B626" s="478"/>
      <c r="C626" s="480"/>
      <c r="D626" s="480"/>
      <c r="E626" s="668"/>
      <c r="F626" s="480"/>
      <c r="G626" s="202" t="s">
        <v>257</v>
      </c>
      <c r="H626" s="199" t="s">
        <v>45</v>
      </c>
      <c r="I626" s="198">
        <v>220</v>
      </c>
      <c r="J626" s="199">
        <v>1.65</v>
      </c>
      <c r="K626" s="200">
        <f>I626*J626</f>
        <v>363</v>
      </c>
      <c r="L626" s="514"/>
      <c r="M626" s="513"/>
      <c r="N626" s="513"/>
      <c r="O626" s="513"/>
      <c r="P626" s="774"/>
      <c r="Q626" s="779"/>
    </row>
    <row r="627" spans="1:17" ht="11.25" customHeight="1">
      <c r="A627" s="476"/>
      <c r="B627" s="478"/>
      <c r="C627" s="480"/>
      <c r="D627" s="480"/>
      <c r="E627" s="668"/>
      <c r="F627" s="480"/>
      <c r="G627" s="202" t="s">
        <v>46</v>
      </c>
      <c r="H627" s="199" t="s">
        <v>45</v>
      </c>
      <c r="I627" s="198">
        <v>220</v>
      </c>
      <c r="J627" s="199">
        <v>1.55</v>
      </c>
      <c r="K627" s="200">
        <f>I627*J627</f>
        <v>341</v>
      </c>
      <c r="L627" s="514"/>
      <c r="M627" s="513"/>
      <c r="N627" s="513"/>
      <c r="O627" s="513"/>
      <c r="P627" s="774"/>
      <c r="Q627" s="779"/>
    </row>
    <row r="628" spans="1:17" ht="15.75" customHeight="1">
      <c r="A628" s="477"/>
      <c r="B628" s="481"/>
      <c r="C628" s="481"/>
      <c r="D628" s="481"/>
      <c r="E628" s="669"/>
      <c r="F628" s="481"/>
      <c r="G628" s="210" t="s">
        <v>33</v>
      </c>
      <c r="H628" s="211"/>
      <c r="I628" s="211"/>
      <c r="J628" s="212"/>
      <c r="K628" s="213">
        <f>SUM(K625:K627)</f>
        <v>1122</v>
      </c>
      <c r="L628" s="514"/>
      <c r="M628" s="514"/>
      <c r="N628" s="514"/>
      <c r="O628" s="514"/>
      <c r="P628" s="774"/>
      <c r="Q628" s="779"/>
    </row>
    <row r="629" spans="1:17" ht="20.25" customHeight="1">
      <c r="A629" s="476">
        <v>153</v>
      </c>
      <c r="B629" s="478" t="s">
        <v>416</v>
      </c>
      <c r="C629" s="480">
        <v>1991</v>
      </c>
      <c r="D629" s="480">
        <v>2588.9</v>
      </c>
      <c r="E629" s="480">
        <v>2493</v>
      </c>
      <c r="F629" s="666"/>
      <c r="G629" s="202" t="s">
        <v>486</v>
      </c>
      <c r="H629" s="214"/>
      <c r="I629" s="198"/>
      <c r="J629" s="199"/>
      <c r="K629" s="200"/>
      <c r="L629" s="514">
        <f>K631</f>
        <v>675</v>
      </c>
      <c r="M629" s="513">
        <f>ROUND(L629*0.75,3)</f>
        <v>506.25</v>
      </c>
      <c r="N629" s="513">
        <f>L629-M629-O629</f>
        <v>135</v>
      </c>
      <c r="O629" s="513">
        <f>ROUND(L629*0.05,3)</f>
        <v>33.75</v>
      </c>
      <c r="P629" s="482"/>
      <c r="Q629" s="515"/>
    </row>
    <row r="630" spans="1:17" ht="11.25" customHeight="1">
      <c r="A630" s="476"/>
      <c r="B630" s="478"/>
      <c r="C630" s="480"/>
      <c r="D630" s="480"/>
      <c r="E630" s="480"/>
      <c r="F630" s="666"/>
      <c r="G630" s="202" t="s">
        <v>70</v>
      </c>
      <c r="H630" s="199" t="s">
        <v>45</v>
      </c>
      <c r="I630" s="198">
        <v>150</v>
      </c>
      <c r="J630" s="199">
        <v>4.5</v>
      </c>
      <c r="K630" s="200">
        <f>I630*J630</f>
        <v>675</v>
      </c>
      <c r="L630" s="514"/>
      <c r="M630" s="513"/>
      <c r="N630" s="513"/>
      <c r="O630" s="513"/>
      <c r="P630" s="482"/>
      <c r="Q630" s="515"/>
    </row>
    <row r="631" spans="1:17" ht="18" customHeight="1">
      <c r="A631" s="477"/>
      <c r="B631" s="481"/>
      <c r="C631" s="481"/>
      <c r="D631" s="481"/>
      <c r="E631" s="481"/>
      <c r="F631" s="667"/>
      <c r="G631" s="210" t="s">
        <v>33</v>
      </c>
      <c r="H631" s="211"/>
      <c r="I631" s="211"/>
      <c r="J631" s="212"/>
      <c r="K631" s="213">
        <f>SUM(K630:K630)</f>
        <v>675</v>
      </c>
      <c r="L631" s="514"/>
      <c r="M631" s="514"/>
      <c r="N631" s="514"/>
      <c r="O631" s="514"/>
      <c r="P631" s="482"/>
      <c r="Q631" s="515"/>
    </row>
    <row r="632" spans="1:17" ht="18.75" customHeight="1">
      <c r="A632" s="476">
        <v>154</v>
      </c>
      <c r="B632" s="478" t="s">
        <v>322</v>
      </c>
      <c r="C632" s="480">
        <v>1992</v>
      </c>
      <c r="D632" s="480">
        <v>588.29</v>
      </c>
      <c r="E632" s="480">
        <v>404.8</v>
      </c>
      <c r="F632" s="480"/>
      <c r="G632" s="202" t="s">
        <v>486</v>
      </c>
      <c r="H632" s="214"/>
      <c r="I632" s="198"/>
      <c r="J632" s="199"/>
      <c r="K632" s="200"/>
      <c r="L632" s="511">
        <f>K636</f>
        <v>954</v>
      </c>
      <c r="M632" s="513">
        <f>ROUND(L632*0.75,3)</f>
        <v>715.5</v>
      </c>
      <c r="N632" s="513">
        <f>L632-M632-O632</f>
        <v>190.8</v>
      </c>
      <c r="O632" s="513">
        <f>ROUND(L632*0.05,3)</f>
        <v>47.7</v>
      </c>
      <c r="P632" s="482"/>
      <c r="Q632" s="515"/>
    </row>
    <row r="633" spans="1:17" ht="10.5" customHeight="1">
      <c r="A633" s="476"/>
      <c r="B633" s="478"/>
      <c r="C633" s="480"/>
      <c r="D633" s="480"/>
      <c r="E633" s="480"/>
      <c r="F633" s="480"/>
      <c r="G633" s="202" t="s">
        <v>289</v>
      </c>
      <c r="H633" s="199" t="s">
        <v>45</v>
      </c>
      <c r="I633" s="198">
        <v>120</v>
      </c>
      <c r="J633" s="199">
        <v>1.9</v>
      </c>
      <c r="K633" s="200">
        <f>I633*J633</f>
        <v>228</v>
      </c>
      <c r="L633" s="511"/>
      <c r="M633" s="513"/>
      <c r="N633" s="513"/>
      <c r="O633" s="513"/>
      <c r="P633" s="482"/>
      <c r="Q633" s="515"/>
    </row>
    <row r="634" spans="1:17" ht="10.5" customHeight="1">
      <c r="A634" s="476"/>
      <c r="B634" s="478"/>
      <c r="C634" s="480"/>
      <c r="D634" s="480"/>
      <c r="E634" s="480"/>
      <c r="F634" s="480"/>
      <c r="G634" s="202" t="s">
        <v>46</v>
      </c>
      <c r="H634" s="199" t="s">
        <v>45</v>
      </c>
      <c r="I634" s="198">
        <v>120</v>
      </c>
      <c r="J634" s="199">
        <v>1.55</v>
      </c>
      <c r="K634" s="200">
        <f>I634*J634</f>
        <v>186</v>
      </c>
      <c r="L634" s="511"/>
      <c r="M634" s="513"/>
      <c r="N634" s="513"/>
      <c r="O634" s="513"/>
      <c r="P634" s="482"/>
      <c r="Q634" s="515"/>
    </row>
    <row r="635" spans="1:17" ht="10.5" customHeight="1">
      <c r="A635" s="476"/>
      <c r="B635" s="478"/>
      <c r="C635" s="480"/>
      <c r="D635" s="480"/>
      <c r="E635" s="480"/>
      <c r="F635" s="480"/>
      <c r="G635" s="202" t="s">
        <v>70</v>
      </c>
      <c r="H635" s="199" t="s">
        <v>45</v>
      </c>
      <c r="I635" s="198">
        <v>120</v>
      </c>
      <c r="J635" s="199">
        <v>4.5</v>
      </c>
      <c r="K635" s="200">
        <f>I635*J635</f>
        <v>540</v>
      </c>
      <c r="L635" s="511"/>
      <c r="M635" s="513"/>
      <c r="N635" s="513"/>
      <c r="O635" s="513"/>
      <c r="P635" s="482"/>
      <c r="Q635" s="515"/>
    </row>
    <row r="636" spans="1:17" ht="15.75" customHeight="1">
      <c r="A636" s="477"/>
      <c r="B636" s="481"/>
      <c r="C636" s="481"/>
      <c r="D636" s="481"/>
      <c r="E636" s="481"/>
      <c r="F636" s="481"/>
      <c r="G636" s="210" t="s">
        <v>33</v>
      </c>
      <c r="H636" s="211"/>
      <c r="I636" s="211"/>
      <c r="J636" s="212"/>
      <c r="K636" s="213">
        <f>SUM(K633:K635)</f>
        <v>954</v>
      </c>
      <c r="L636" s="512"/>
      <c r="M636" s="512"/>
      <c r="N636" s="512"/>
      <c r="O636" s="512"/>
      <c r="P636" s="482"/>
      <c r="Q636" s="515"/>
    </row>
    <row r="637" spans="1:17" ht="17.25" customHeight="1">
      <c r="A637" s="476">
        <v>155</v>
      </c>
      <c r="B637" s="478" t="s">
        <v>417</v>
      </c>
      <c r="C637" s="480">
        <v>1965</v>
      </c>
      <c r="D637" s="480">
        <v>331.1</v>
      </c>
      <c r="E637" s="480">
        <v>298.1</v>
      </c>
      <c r="F637" s="666"/>
      <c r="G637" s="202" t="s">
        <v>323</v>
      </c>
      <c r="H637" s="214" t="s">
        <v>29</v>
      </c>
      <c r="I637" s="198">
        <v>650</v>
      </c>
      <c r="J637" s="199">
        <v>1.65</v>
      </c>
      <c r="K637" s="200">
        <f>I637*J637</f>
        <v>1072.5</v>
      </c>
      <c r="L637" s="511">
        <f>K639</f>
        <v>1072.5</v>
      </c>
      <c r="M637" s="513">
        <f>ROUND(L637*0.75,3)</f>
        <v>804.375</v>
      </c>
      <c r="N637" s="513">
        <f>L637-M637-O637</f>
        <v>214.5</v>
      </c>
      <c r="O637" s="513">
        <f>ROUND(L637*0.05,3)</f>
        <v>53.625</v>
      </c>
      <c r="P637" s="482"/>
      <c r="Q637" s="515"/>
    </row>
    <row r="638" spans="1:17" ht="17.25" customHeight="1">
      <c r="A638" s="476"/>
      <c r="B638" s="478"/>
      <c r="C638" s="480"/>
      <c r="D638" s="480"/>
      <c r="E638" s="480"/>
      <c r="F638" s="666"/>
      <c r="G638" s="202" t="s">
        <v>324</v>
      </c>
      <c r="H638" s="214" t="s">
        <v>45</v>
      </c>
      <c r="I638" s="198">
        <v>64</v>
      </c>
      <c r="J638" s="304"/>
      <c r="K638" s="200">
        <f>I638*J638</f>
        <v>0</v>
      </c>
      <c r="L638" s="511"/>
      <c r="M638" s="513"/>
      <c r="N638" s="513"/>
      <c r="O638" s="513"/>
      <c r="P638" s="482"/>
      <c r="Q638" s="515"/>
    </row>
    <row r="639" spans="1:17" ht="16.5" customHeight="1">
      <c r="A639" s="477"/>
      <c r="B639" s="481"/>
      <c r="C639" s="481"/>
      <c r="D639" s="481"/>
      <c r="E639" s="481"/>
      <c r="F639" s="667"/>
      <c r="G639" s="210" t="s">
        <v>33</v>
      </c>
      <c r="H639" s="211"/>
      <c r="I639" s="211"/>
      <c r="J639" s="212"/>
      <c r="K639" s="213">
        <f>SUM(K637:K638)</f>
        <v>1072.5</v>
      </c>
      <c r="L639" s="512"/>
      <c r="M639" s="512"/>
      <c r="N639" s="512"/>
      <c r="O639" s="512"/>
      <c r="P639" s="482"/>
      <c r="Q639" s="515"/>
    </row>
    <row r="640" spans="1:17" ht="9" customHeight="1">
      <c r="A640" s="476">
        <v>156</v>
      </c>
      <c r="B640" s="478" t="s">
        <v>326</v>
      </c>
      <c r="C640" s="480" t="s">
        <v>325</v>
      </c>
      <c r="D640" s="480">
        <v>490.9</v>
      </c>
      <c r="E640" s="480">
        <v>447.4</v>
      </c>
      <c r="F640" s="480"/>
      <c r="G640" s="202" t="s">
        <v>323</v>
      </c>
      <c r="H640" s="234" t="s">
        <v>29</v>
      </c>
      <c r="I640" s="198">
        <v>2305</v>
      </c>
      <c r="J640" s="199">
        <v>1.65</v>
      </c>
      <c r="K640" s="200">
        <f>I640*J640</f>
        <v>3803.25</v>
      </c>
      <c r="L640" s="511">
        <f>K641</f>
        <v>3803.25</v>
      </c>
      <c r="M640" s="513">
        <f>ROUND(L640*0.75,3)</f>
        <v>2852.438</v>
      </c>
      <c r="N640" s="513">
        <f>L640-M640-O640</f>
        <v>760.6489999999999</v>
      </c>
      <c r="O640" s="513">
        <f>ROUND(L640*0.05,3)</f>
        <v>190.163</v>
      </c>
      <c r="P640" s="482"/>
      <c r="Q640" s="515"/>
    </row>
    <row r="641" spans="1:18" ht="14.25" customHeight="1">
      <c r="A641" s="477"/>
      <c r="B641" s="481"/>
      <c r="C641" s="481"/>
      <c r="D641" s="481"/>
      <c r="E641" s="481"/>
      <c r="F641" s="481"/>
      <c r="G641" s="210" t="s">
        <v>33</v>
      </c>
      <c r="H641" s="211"/>
      <c r="I641" s="211"/>
      <c r="J641" s="212"/>
      <c r="K641" s="213">
        <f>K640</f>
        <v>3803.25</v>
      </c>
      <c r="L641" s="512"/>
      <c r="M641" s="512"/>
      <c r="N641" s="512"/>
      <c r="O641" s="512"/>
      <c r="P641" s="482"/>
      <c r="Q641" s="515"/>
      <c r="R641" s="316">
        <v>2011</v>
      </c>
    </row>
    <row r="642" spans="1:19" ht="9" customHeight="1">
      <c r="A642" s="476">
        <v>157</v>
      </c>
      <c r="B642" s="478" t="s">
        <v>327</v>
      </c>
      <c r="C642" s="480" t="s">
        <v>325</v>
      </c>
      <c r="D642" s="480">
        <v>490.9</v>
      </c>
      <c r="E642" s="480">
        <v>447.4</v>
      </c>
      <c r="F642" s="480"/>
      <c r="G642" s="202" t="s">
        <v>323</v>
      </c>
      <c r="H642" s="234" t="s">
        <v>29</v>
      </c>
      <c r="I642" s="198">
        <v>2305</v>
      </c>
      <c r="J642" s="199">
        <v>1.65</v>
      </c>
      <c r="K642" s="200">
        <f>I642*J642</f>
        <v>3803.25</v>
      </c>
      <c r="L642" s="511">
        <f>K643</f>
        <v>3803.25</v>
      </c>
      <c r="M642" s="513">
        <f>ROUND(L642*0.75,3)</f>
        <v>2852.438</v>
      </c>
      <c r="N642" s="513">
        <f>L642-M642-O642</f>
        <v>760.6489999999999</v>
      </c>
      <c r="O642" s="513">
        <f>ROUND(L642*0.05,3)</f>
        <v>190.163</v>
      </c>
      <c r="P642" s="482"/>
      <c r="Q642" s="515"/>
      <c r="R642" s="331" t="s">
        <v>348</v>
      </c>
      <c r="S642" s="302"/>
    </row>
    <row r="643" spans="1:18" ht="19.5" customHeight="1">
      <c r="A643" s="477"/>
      <c r="B643" s="481"/>
      <c r="C643" s="481"/>
      <c r="D643" s="481"/>
      <c r="E643" s="481"/>
      <c r="F643" s="481"/>
      <c r="G643" s="210" t="s">
        <v>33</v>
      </c>
      <c r="H643" s="211"/>
      <c r="I643" s="211"/>
      <c r="J643" s="212"/>
      <c r="K643" s="213">
        <f>K642</f>
        <v>3803.25</v>
      </c>
      <c r="L643" s="512"/>
      <c r="M643" s="512"/>
      <c r="N643" s="512"/>
      <c r="O643" s="512"/>
      <c r="P643" s="482"/>
      <c r="Q643" s="515"/>
      <c r="R643" s="326">
        <v>2011</v>
      </c>
    </row>
    <row r="644" spans="1:19" ht="9" customHeight="1">
      <c r="A644" s="476">
        <v>158</v>
      </c>
      <c r="B644" s="478" t="s">
        <v>328</v>
      </c>
      <c r="C644" s="480" t="s">
        <v>325</v>
      </c>
      <c r="D644" s="480">
        <v>490.9</v>
      </c>
      <c r="E644" s="480">
        <v>447.4</v>
      </c>
      <c r="F644" s="480"/>
      <c r="G644" s="202" t="s">
        <v>323</v>
      </c>
      <c r="H644" s="234" t="s">
        <v>29</v>
      </c>
      <c r="I644" s="198">
        <v>2305</v>
      </c>
      <c r="J644" s="199">
        <v>1.65</v>
      </c>
      <c r="K644" s="200">
        <f>I644*J644</f>
        <v>3803.25</v>
      </c>
      <c r="L644" s="511">
        <f>K645</f>
        <v>3803.25</v>
      </c>
      <c r="M644" s="513">
        <f>ROUND(L644*0.75,3)</f>
        <v>2852.438</v>
      </c>
      <c r="N644" s="513">
        <f>L644-M644-O644</f>
        <v>760.6489999999999</v>
      </c>
      <c r="O644" s="513">
        <f>ROUND(L644*0.05,3)</f>
        <v>190.163</v>
      </c>
      <c r="P644" s="482"/>
      <c r="Q644" s="515"/>
      <c r="R644" s="331" t="s">
        <v>348</v>
      </c>
      <c r="S644" s="302"/>
    </row>
    <row r="645" spans="1:18" ht="19.5" customHeight="1">
      <c r="A645" s="477"/>
      <c r="B645" s="481"/>
      <c r="C645" s="481"/>
      <c r="D645" s="481"/>
      <c r="E645" s="481"/>
      <c r="F645" s="481"/>
      <c r="G645" s="210" t="s">
        <v>33</v>
      </c>
      <c r="H645" s="211"/>
      <c r="I645" s="211"/>
      <c r="J645" s="212"/>
      <c r="K645" s="213">
        <f>K644</f>
        <v>3803.25</v>
      </c>
      <c r="L645" s="512"/>
      <c r="M645" s="512"/>
      <c r="N645" s="512"/>
      <c r="O645" s="512"/>
      <c r="P645" s="482"/>
      <c r="Q645" s="515"/>
      <c r="R645" s="326">
        <v>2011</v>
      </c>
    </row>
    <row r="646" spans="1:19" ht="10.5" customHeight="1">
      <c r="A646" s="476">
        <v>159</v>
      </c>
      <c r="B646" s="478" t="s">
        <v>329</v>
      </c>
      <c r="C646" s="480">
        <v>1991</v>
      </c>
      <c r="D646" s="480">
        <v>3382.7</v>
      </c>
      <c r="E646" s="480">
        <v>2737.3</v>
      </c>
      <c r="F646" s="480"/>
      <c r="G646" s="202" t="s">
        <v>323</v>
      </c>
      <c r="H646" s="234" t="s">
        <v>29</v>
      </c>
      <c r="I646" s="198">
        <v>2185</v>
      </c>
      <c r="J646" s="199">
        <v>1.65</v>
      </c>
      <c r="K646" s="200">
        <f>I646*J646</f>
        <v>3605.25</v>
      </c>
      <c r="L646" s="511">
        <f>K647</f>
        <v>3605.25</v>
      </c>
      <c r="M646" s="513">
        <f>ROUND(L646*0.75,3)</f>
        <v>2703.938</v>
      </c>
      <c r="N646" s="513">
        <f>L646-M646-O646</f>
        <v>721.0489999999999</v>
      </c>
      <c r="O646" s="513">
        <f>ROUND(L646*0.05,3)</f>
        <v>180.263</v>
      </c>
      <c r="P646" s="482"/>
      <c r="Q646" s="515"/>
      <c r="R646" s="331" t="s">
        <v>348</v>
      </c>
      <c r="S646" s="302"/>
    </row>
    <row r="647" spans="1:19" ht="18" customHeight="1" thickBot="1">
      <c r="A647" s="471"/>
      <c r="B647" s="503"/>
      <c r="C647" s="503"/>
      <c r="D647" s="503"/>
      <c r="E647" s="503"/>
      <c r="F647" s="503"/>
      <c r="G647" s="217" t="s">
        <v>33</v>
      </c>
      <c r="H647" s="218"/>
      <c r="I647" s="218"/>
      <c r="J647" s="219"/>
      <c r="K647" s="220">
        <f>K646</f>
        <v>3605.25</v>
      </c>
      <c r="L647" s="531"/>
      <c r="M647" s="531"/>
      <c r="N647" s="531"/>
      <c r="O647" s="531"/>
      <c r="P647" s="777"/>
      <c r="Q647" s="659"/>
      <c r="R647" s="316"/>
      <c r="S647" s="302"/>
    </row>
    <row r="648" spans="1:19" ht="13.5" thickBot="1">
      <c r="A648" s="656" t="s">
        <v>134</v>
      </c>
      <c r="B648" s="657"/>
      <c r="C648" s="657"/>
      <c r="D648" s="657"/>
      <c r="E648" s="658"/>
      <c r="F648" s="90"/>
      <c r="G648" s="91" t="s">
        <v>469</v>
      </c>
      <c r="H648" s="92"/>
      <c r="I648" s="92"/>
      <c r="J648" s="128"/>
      <c r="K648" s="295">
        <f>K610+K613+K615+K617+K619+K621+K623+K628+K631+K636+K639+K641+K643+K645+K647</f>
        <v>24865.5</v>
      </c>
      <c r="L648" s="233">
        <f aca="true" t="shared" si="23" ref="L648:Q648">SUM(L609:L647)</f>
        <v>24865.5</v>
      </c>
      <c r="M648" s="233">
        <f t="shared" si="23"/>
        <v>18649.127</v>
      </c>
      <c r="N648" s="233">
        <f t="shared" si="23"/>
        <v>4973.096</v>
      </c>
      <c r="O648" s="233">
        <f t="shared" si="23"/>
        <v>1243.277</v>
      </c>
      <c r="P648" s="233">
        <f t="shared" si="23"/>
        <v>0</v>
      </c>
      <c r="Q648" s="233">
        <f t="shared" si="23"/>
        <v>0</v>
      </c>
      <c r="R648" s="316"/>
      <c r="S648" s="302"/>
    </row>
    <row r="649" spans="1:19" ht="13.5" thickBot="1">
      <c r="A649" s="566" t="s">
        <v>250</v>
      </c>
      <c r="B649" s="567"/>
      <c r="C649" s="567"/>
      <c r="D649" s="567"/>
      <c r="E649" s="567"/>
      <c r="F649" s="567"/>
      <c r="G649" s="567"/>
      <c r="H649" s="567"/>
      <c r="I649" s="567"/>
      <c r="J649" s="567"/>
      <c r="K649" s="567"/>
      <c r="L649" s="567"/>
      <c r="M649" s="567"/>
      <c r="N649" s="567"/>
      <c r="O649" s="567"/>
      <c r="P649" s="567"/>
      <c r="Q649" s="561"/>
      <c r="R649" s="316"/>
      <c r="S649" s="302"/>
    </row>
    <row r="650" spans="1:19" ht="21" customHeight="1">
      <c r="A650" s="473">
        <v>160</v>
      </c>
      <c r="B650" s="483" t="s">
        <v>471</v>
      </c>
      <c r="C650" s="502">
        <v>1991</v>
      </c>
      <c r="D650" s="502">
        <v>7574.6</v>
      </c>
      <c r="E650" s="502">
        <v>5991.8</v>
      </c>
      <c r="F650" s="502"/>
      <c r="G650" s="288" t="s">
        <v>410</v>
      </c>
      <c r="H650" s="226" t="s">
        <v>29</v>
      </c>
      <c r="I650" s="225">
        <v>1590</v>
      </c>
      <c r="J650" s="226">
        <v>1.65</v>
      </c>
      <c r="K650" s="227">
        <f>I650*J650</f>
        <v>2623.5</v>
      </c>
      <c r="L650" s="781">
        <f>K659</f>
        <v>30200.36</v>
      </c>
      <c r="M650" s="508">
        <f>ROUND(L650*0.75,3)</f>
        <v>22650.27</v>
      </c>
      <c r="N650" s="508">
        <f>L650-M650-O650</f>
        <v>6040.072</v>
      </c>
      <c r="O650" s="508">
        <f>ROUND(L650*0.05,3)</f>
        <v>1510.018</v>
      </c>
      <c r="P650" s="520"/>
      <c r="Q650" s="525"/>
      <c r="R650" s="316"/>
      <c r="S650" s="302"/>
    </row>
    <row r="651" spans="1:19" ht="12.75" customHeight="1">
      <c r="A651" s="476"/>
      <c r="B651" s="478"/>
      <c r="C651" s="480"/>
      <c r="D651" s="480"/>
      <c r="E651" s="480"/>
      <c r="F651" s="480"/>
      <c r="G651" s="202" t="s">
        <v>254</v>
      </c>
      <c r="H651" s="199" t="s">
        <v>29</v>
      </c>
      <c r="I651" s="198">
        <v>128.4</v>
      </c>
      <c r="J651" s="199">
        <v>1.65</v>
      </c>
      <c r="K651" s="200">
        <f>I651*J651</f>
        <v>211.85999999999999</v>
      </c>
      <c r="L651" s="731"/>
      <c r="M651" s="513"/>
      <c r="N651" s="513"/>
      <c r="O651" s="513"/>
      <c r="P651" s="519"/>
      <c r="Q651" s="660"/>
      <c r="R651" s="316"/>
      <c r="S651" s="302"/>
    </row>
    <row r="652" spans="1:18" ht="16.5" customHeight="1">
      <c r="A652" s="476"/>
      <c r="B652" s="478"/>
      <c r="C652" s="480"/>
      <c r="D652" s="480"/>
      <c r="E652" s="480"/>
      <c r="F652" s="480"/>
      <c r="G652" s="202" t="s">
        <v>409</v>
      </c>
      <c r="H652" s="199" t="s">
        <v>45</v>
      </c>
      <c r="I652" s="198">
        <v>1120</v>
      </c>
      <c r="J652" s="199">
        <v>0.65</v>
      </c>
      <c r="K652" s="200">
        <f aca="true" t="shared" si="24" ref="K652:K658">I652*J652</f>
        <v>728</v>
      </c>
      <c r="L652" s="731"/>
      <c r="M652" s="513"/>
      <c r="N652" s="513"/>
      <c r="O652" s="513"/>
      <c r="P652" s="519"/>
      <c r="Q652" s="660"/>
      <c r="R652" s="316">
        <v>2011</v>
      </c>
    </row>
    <row r="653" spans="1:19" ht="11.25" customHeight="1">
      <c r="A653" s="476"/>
      <c r="B653" s="478"/>
      <c r="C653" s="480"/>
      <c r="D653" s="480"/>
      <c r="E653" s="480"/>
      <c r="F653" s="480"/>
      <c r="G653" s="202" t="s">
        <v>42</v>
      </c>
      <c r="H653" s="199" t="s">
        <v>29</v>
      </c>
      <c r="I653" s="198">
        <v>140</v>
      </c>
      <c r="J653" s="199">
        <v>1.65</v>
      </c>
      <c r="K653" s="200">
        <f t="shared" si="24"/>
        <v>231</v>
      </c>
      <c r="L653" s="731"/>
      <c r="M653" s="513"/>
      <c r="N653" s="513"/>
      <c r="O653" s="513"/>
      <c r="P653" s="519"/>
      <c r="Q653" s="660"/>
      <c r="R653" s="316"/>
      <c r="S653" s="302"/>
    </row>
    <row r="654" spans="1:20" ht="19.5" customHeight="1">
      <c r="A654" s="476"/>
      <c r="B654" s="478"/>
      <c r="C654" s="480"/>
      <c r="D654" s="480"/>
      <c r="E654" s="480"/>
      <c r="F654" s="480"/>
      <c r="G654" s="202" t="s">
        <v>486</v>
      </c>
      <c r="H654" s="199"/>
      <c r="I654" s="198"/>
      <c r="J654" s="199"/>
      <c r="K654" s="200"/>
      <c r="L654" s="731"/>
      <c r="M654" s="513"/>
      <c r="N654" s="513"/>
      <c r="O654" s="513"/>
      <c r="P654" s="519"/>
      <c r="Q654" s="660"/>
      <c r="R654" s="331" t="s">
        <v>420</v>
      </c>
      <c r="S654" s="302"/>
      <c r="T654" s="303"/>
    </row>
    <row r="655" spans="1:20" ht="15.75" customHeight="1">
      <c r="A655" s="476"/>
      <c r="B655" s="478"/>
      <c r="C655" s="480"/>
      <c r="D655" s="480"/>
      <c r="E655" s="480"/>
      <c r="F655" s="480"/>
      <c r="G655" s="202" t="s">
        <v>406</v>
      </c>
      <c r="H655" s="199" t="s">
        <v>45</v>
      </c>
      <c r="I655" s="198">
        <v>7060</v>
      </c>
      <c r="J655" s="199">
        <v>1.9</v>
      </c>
      <c r="K655" s="200">
        <f t="shared" si="24"/>
        <v>13414</v>
      </c>
      <c r="L655" s="731"/>
      <c r="M655" s="513"/>
      <c r="N655" s="513"/>
      <c r="O655" s="513"/>
      <c r="P655" s="519"/>
      <c r="Q655" s="660"/>
      <c r="R655" s="316"/>
      <c r="S655" s="302"/>
      <c r="T655" s="303"/>
    </row>
    <row r="656" spans="1:20" ht="9" customHeight="1">
      <c r="A656" s="476"/>
      <c r="B656" s="478"/>
      <c r="C656" s="480"/>
      <c r="D656" s="480"/>
      <c r="E656" s="480"/>
      <c r="F656" s="480"/>
      <c r="G656" s="202" t="s">
        <v>46</v>
      </c>
      <c r="H656" s="199" t="s">
        <v>45</v>
      </c>
      <c r="I656" s="198">
        <v>4060</v>
      </c>
      <c r="J656" s="199">
        <v>1.55</v>
      </c>
      <c r="K656" s="200">
        <f t="shared" si="24"/>
        <v>6293</v>
      </c>
      <c r="L656" s="731"/>
      <c r="M656" s="513"/>
      <c r="N656" s="513"/>
      <c r="O656" s="513"/>
      <c r="P656" s="519"/>
      <c r="Q656" s="660"/>
      <c r="R656" s="316"/>
      <c r="S656" s="302"/>
      <c r="T656" s="303"/>
    </row>
    <row r="657" spans="1:20" ht="11.25" customHeight="1">
      <c r="A657" s="476"/>
      <c r="B657" s="478"/>
      <c r="C657" s="480"/>
      <c r="D657" s="480"/>
      <c r="E657" s="480"/>
      <c r="F657" s="480"/>
      <c r="G657" s="202" t="s">
        <v>257</v>
      </c>
      <c r="H657" s="199" t="s">
        <v>45</v>
      </c>
      <c r="I657" s="198">
        <v>4060</v>
      </c>
      <c r="J657" s="199">
        <v>1.65</v>
      </c>
      <c r="K657" s="200">
        <f t="shared" si="24"/>
        <v>6699</v>
      </c>
      <c r="L657" s="731"/>
      <c r="M657" s="513"/>
      <c r="N657" s="513"/>
      <c r="O657" s="513"/>
      <c r="P657" s="519"/>
      <c r="Q657" s="660"/>
      <c r="R657" s="316"/>
      <c r="S657" s="302"/>
      <c r="T657" s="303"/>
    </row>
    <row r="658" spans="1:20" ht="12.75" customHeight="1">
      <c r="A658" s="476"/>
      <c r="B658" s="478"/>
      <c r="C658" s="480"/>
      <c r="D658" s="480"/>
      <c r="E658" s="480"/>
      <c r="F658" s="480"/>
      <c r="G658" s="202" t="s">
        <v>252</v>
      </c>
      <c r="H658" s="199" t="s">
        <v>253</v>
      </c>
      <c r="I658" s="198">
        <v>15.9</v>
      </c>
      <c r="J658" s="304"/>
      <c r="K658" s="200">
        <f t="shared" si="24"/>
        <v>0</v>
      </c>
      <c r="L658" s="731"/>
      <c r="M658" s="513"/>
      <c r="N658" s="513"/>
      <c r="O658" s="513"/>
      <c r="P658" s="519"/>
      <c r="Q658" s="660"/>
      <c r="R658" s="316"/>
      <c r="S658" s="302"/>
      <c r="T658" s="303"/>
    </row>
    <row r="659" spans="1:20" ht="15" customHeight="1">
      <c r="A659" s="477"/>
      <c r="B659" s="481"/>
      <c r="C659" s="481"/>
      <c r="D659" s="481"/>
      <c r="E659" s="481"/>
      <c r="F659" s="481"/>
      <c r="G659" s="210" t="s">
        <v>33</v>
      </c>
      <c r="H659" s="211"/>
      <c r="I659" s="211"/>
      <c r="J659" s="212"/>
      <c r="K659" s="213">
        <f>SUM(K650:K658)</f>
        <v>30200.36</v>
      </c>
      <c r="L659" s="731"/>
      <c r="M659" s="514"/>
      <c r="N659" s="514"/>
      <c r="O659" s="514"/>
      <c r="P659" s="519"/>
      <c r="Q659" s="660"/>
      <c r="R659" s="316"/>
      <c r="S659" s="302"/>
      <c r="T659" s="303"/>
    </row>
    <row r="660" spans="1:20" ht="17.25" customHeight="1">
      <c r="A660" s="476">
        <v>161</v>
      </c>
      <c r="B660" s="478" t="s">
        <v>472</v>
      </c>
      <c r="C660" s="480">
        <v>1992</v>
      </c>
      <c r="D660" s="480">
        <v>5512.1</v>
      </c>
      <c r="E660" s="480">
        <v>4483.5</v>
      </c>
      <c r="F660" s="480"/>
      <c r="G660" s="257" t="s">
        <v>410</v>
      </c>
      <c r="H660" s="199" t="s">
        <v>29</v>
      </c>
      <c r="I660" s="198">
        <v>1200</v>
      </c>
      <c r="J660" s="199">
        <v>1.65</v>
      </c>
      <c r="K660" s="200">
        <f aca="true" t="shared" si="25" ref="K660:K666">I660*J660</f>
        <v>1980</v>
      </c>
      <c r="L660" s="731">
        <f>K667</f>
        <v>77767.95999999999</v>
      </c>
      <c r="M660" s="513">
        <f>ROUND(L660*0.75,3)</f>
        <v>58325.97</v>
      </c>
      <c r="N660" s="783">
        <f>L660-M660-O660</f>
        <v>15553.59199999999</v>
      </c>
      <c r="O660" s="513">
        <f>ROUND(L660*0.05,3)</f>
        <v>3888.398</v>
      </c>
      <c r="P660" s="519"/>
      <c r="Q660" s="660"/>
      <c r="R660" s="316"/>
      <c r="S660" s="302"/>
      <c r="T660" s="303"/>
    </row>
    <row r="661" spans="1:20" ht="17.25" customHeight="1">
      <c r="A661" s="476"/>
      <c r="B661" s="478"/>
      <c r="C661" s="480"/>
      <c r="D661" s="480"/>
      <c r="E661" s="480"/>
      <c r="F661" s="480"/>
      <c r="G661" s="202" t="s">
        <v>254</v>
      </c>
      <c r="H661" s="199" t="s">
        <v>29</v>
      </c>
      <c r="I661" s="198">
        <v>85.6</v>
      </c>
      <c r="J661" s="199">
        <v>1.65</v>
      </c>
      <c r="K661" s="200">
        <f>I661*J661</f>
        <v>141.23999999999998</v>
      </c>
      <c r="L661" s="731"/>
      <c r="M661" s="513"/>
      <c r="N661" s="783"/>
      <c r="O661" s="513"/>
      <c r="P661" s="519"/>
      <c r="Q661" s="660"/>
      <c r="R661" s="316">
        <v>2011</v>
      </c>
      <c r="T661" s="303"/>
    </row>
    <row r="662" spans="1:20" ht="15.75" customHeight="1">
      <c r="A662" s="476"/>
      <c r="B662" s="478"/>
      <c r="C662" s="480"/>
      <c r="D662" s="480"/>
      <c r="E662" s="480"/>
      <c r="F662" s="480"/>
      <c r="G662" s="202" t="s">
        <v>409</v>
      </c>
      <c r="H662" s="199" t="s">
        <v>45</v>
      </c>
      <c r="I662" s="198">
        <v>840</v>
      </c>
      <c r="J662" s="199">
        <v>0.65</v>
      </c>
      <c r="K662" s="200">
        <f t="shared" si="25"/>
        <v>546</v>
      </c>
      <c r="L662" s="731"/>
      <c r="M662" s="513"/>
      <c r="N662" s="783"/>
      <c r="O662" s="513"/>
      <c r="P662" s="519"/>
      <c r="Q662" s="660"/>
      <c r="R662" s="302" t="s">
        <v>420</v>
      </c>
      <c r="S662" s="302"/>
      <c r="T662" s="303"/>
    </row>
    <row r="663" spans="1:20" ht="21" customHeight="1">
      <c r="A663" s="476"/>
      <c r="B663" s="478"/>
      <c r="C663" s="480"/>
      <c r="D663" s="480"/>
      <c r="E663" s="480"/>
      <c r="F663" s="480"/>
      <c r="G663" s="202" t="s">
        <v>486</v>
      </c>
      <c r="H663" s="199"/>
      <c r="I663" s="198"/>
      <c r="J663" s="199"/>
      <c r="K663" s="200"/>
      <c r="L663" s="731"/>
      <c r="M663" s="513"/>
      <c r="N663" s="783"/>
      <c r="O663" s="513"/>
      <c r="P663" s="519"/>
      <c r="Q663" s="660"/>
      <c r="R663" s="316"/>
      <c r="S663" s="302"/>
      <c r="T663" s="303"/>
    </row>
    <row r="664" spans="1:20" ht="21" customHeight="1">
      <c r="A664" s="476"/>
      <c r="B664" s="478"/>
      <c r="C664" s="480"/>
      <c r="D664" s="480"/>
      <c r="E664" s="480"/>
      <c r="F664" s="480"/>
      <c r="G664" s="202" t="s">
        <v>406</v>
      </c>
      <c r="H664" s="199" t="s">
        <v>45</v>
      </c>
      <c r="I664" s="198">
        <v>4800</v>
      </c>
      <c r="J664" s="199">
        <v>1.9</v>
      </c>
      <c r="K664" s="200">
        <f t="shared" si="25"/>
        <v>9120</v>
      </c>
      <c r="L664" s="731"/>
      <c r="M664" s="513"/>
      <c r="N664" s="783"/>
      <c r="O664" s="513"/>
      <c r="P664" s="519"/>
      <c r="Q664" s="660"/>
      <c r="R664" s="316"/>
      <c r="S664" s="302"/>
      <c r="T664" s="303"/>
    </row>
    <row r="665" spans="1:20" ht="10.5" customHeight="1">
      <c r="A665" s="476"/>
      <c r="B665" s="478"/>
      <c r="C665" s="480"/>
      <c r="D665" s="480"/>
      <c r="E665" s="480"/>
      <c r="F665" s="480"/>
      <c r="G665" s="202" t="s">
        <v>46</v>
      </c>
      <c r="H665" s="199" t="s">
        <v>45</v>
      </c>
      <c r="I665" s="198">
        <v>3600</v>
      </c>
      <c r="J665" s="199">
        <v>1.55</v>
      </c>
      <c r="K665" s="200">
        <f t="shared" si="25"/>
        <v>5580</v>
      </c>
      <c r="L665" s="731"/>
      <c r="M665" s="513"/>
      <c r="N665" s="783"/>
      <c r="O665" s="513"/>
      <c r="P665" s="519"/>
      <c r="Q665" s="660"/>
      <c r="R665" s="316"/>
      <c r="S665" s="302"/>
      <c r="T665" s="303"/>
    </row>
    <row r="666" spans="1:20" ht="12" customHeight="1">
      <c r="A666" s="476"/>
      <c r="B666" s="478"/>
      <c r="C666" s="480"/>
      <c r="D666" s="480"/>
      <c r="E666" s="480"/>
      <c r="F666" s="480"/>
      <c r="G666" s="202" t="s">
        <v>252</v>
      </c>
      <c r="H666" s="199" t="s">
        <v>253</v>
      </c>
      <c r="I666" s="198">
        <v>119.21</v>
      </c>
      <c r="J666" s="304"/>
      <c r="K666" s="200">
        <f t="shared" si="25"/>
        <v>0</v>
      </c>
      <c r="L666" s="731"/>
      <c r="M666" s="513"/>
      <c r="N666" s="783"/>
      <c r="O666" s="513"/>
      <c r="P666" s="519"/>
      <c r="Q666" s="660"/>
      <c r="R666" s="316"/>
      <c r="S666" s="302"/>
      <c r="T666" s="303"/>
    </row>
    <row r="667" spans="1:20" ht="15" customHeight="1" thickBot="1">
      <c r="A667" s="471"/>
      <c r="B667" s="503"/>
      <c r="C667" s="503"/>
      <c r="D667" s="503"/>
      <c r="E667" s="503"/>
      <c r="F667" s="503"/>
      <c r="G667" s="217" t="s">
        <v>33</v>
      </c>
      <c r="H667" s="218"/>
      <c r="I667" s="218"/>
      <c r="J667" s="219"/>
      <c r="K667" s="220">
        <f>SUM(K650:K666)</f>
        <v>77767.95999999999</v>
      </c>
      <c r="L667" s="732"/>
      <c r="M667" s="507"/>
      <c r="N667" s="732"/>
      <c r="O667" s="507"/>
      <c r="P667" s="521"/>
      <c r="Q667" s="526"/>
      <c r="R667" s="316"/>
      <c r="S667" s="302"/>
      <c r="T667" s="303"/>
    </row>
    <row r="668" spans="1:20" ht="13.5" thickBot="1">
      <c r="A668" s="656" t="s">
        <v>251</v>
      </c>
      <c r="B668" s="657"/>
      <c r="C668" s="657"/>
      <c r="D668" s="657"/>
      <c r="E668" s="658"/>
      <c r="F668" s="90"/>
      <c r="G668" s="91" t="s">
        <v>111</v>
      </c>
      <c r="H668" s="92"/>
      <c r="I668" s="92"/>
      <c r="J668" s="128"/>
      <c r="K668" s="295">
        <f>K659+K667</f>
        <v>107968.31999999999</v>
      </c>
      <c r="L668" s="233">
        <f aca="true" t="shared" si="26" ref="L668:Q668">SUM(L650:L667)</f>
        <v>107968.31999999999</v>
      </c>
      <c r="M668" s="233">
        <f t="shared" si="26"/>
        <v>80976.24</v>
      </c>
      <c r="N668" s="307">
        <f t="shared" si="26"/>
        <v>21593.66399999999</v>
      </c>
      <c r="O668" s="233">
        <f t="shared" si="26"/>
        <v>5398.416</v>
      </c>
      <c r="P668" s="233">
        <f t="shared" si="26"/>
        <v>0</v>
      </c>
      <c r="Q668" s="233">
        <f t="shared" si="26"/>
        <v>0</v>
      </c>
      <c r="R668" s="316"/>
      <c r="S668" s="302"/>
      <c r="T668" s="303"/>
    </row>
    <row r="669" spans="1:17" ht="13.5" thickBot="1">
      <c r="A669" s="495" t="s">
        <v>211</v>
      </c>
      <c r="B669" s="496"/>
      <c r="C669" s="496"/>
      <c r="D669" s="496"/>
      <c r="E669" s="496"/>
      <c r="F669" s="496"/>
      <c r="G669" s="496"/>
      <c r="H669" s="496"/>
      <c r="I669" s="496"/>
      <c r="J669" s="496"/>
      <c r="K669" s="496"/>
      <c r="L669" s="496"/>
      <c r="M669" s="496"/>
      <c r="N669" s="496"/>
      <c r="O669" s="496"/>
      <c r="P669" s="496"/>
      <c r="Q669" s="497"/>
    </row>
    <row r="670" spans="1:17" ht="18" customHeight="1">
      <c r="A670" s="498">
        <v>162</v>
      </c>
      <c r="B670" s="500" t="s">
        <v>210</v>
      </c>
      <c r="C670" s="502">
        <v>1987</v>
      </c>
      <c r="D670" s="502">
        <v>4844.1</v>
      </c>
      <c r="E670" s="502">
        <v>4266.9</v>
      </c>
      <c r="F670" s="502"/>
      <c r="G670" s="225" t="s">
        <v>223</v>
      </c>
      <c r="H670" s="226" t="s">
        <v>29</v>
      </c>
      <c r="I670" s="225">
        <v>1072.45</v>
      </c>
      <c r="J670" s="226">
        <v>1.65</v>
      </c>
      <c r="K670" s="227">
        <f>I670*J670</f>
        <v>1769.5425</v>
      </c>
      <c r="L670" s="506">
        <f>K671</f>
        <v>1769.5425</v>
      </c>
      <c r="M670" s="508">
        <f>ROUND(L670*0.75,3)</f>
        <v>1327.157</v>
      </c>
      <c r="N670" s="508">
        <f>L670-M670-O670</f>
        <v>353.9085000000001</v>
      </c>
      <c r="O670" s="508">
        <f>ROUND(L670*0.05,3)</f>
        <v>88.477</v>
      </c>
      <c r="P670" s="520"/>
      <c r="Q670" s="525"/>
    </row>
    <row r="671" spans="1:17" ht="15" customHeight="1" thickBot="1">
      <c r="A671" s="499"/>
      <c r="B671" s="477"/>
      <c r="C671" s="481"/>
      <c r="D671" s="481"/>
      <c r="E671" s="481"/>
      <c r="F671" s="481"/>
      <c r="G671" s="211" t="s">
        <v>33</v>
      </c>
      <c r="H671" s="211"/>
      <c r="I671" s="211"/>
      <c r="J671" s="212"/>
      <c r="K671" s="213">
        <f>SUM(K670:K670)</f>
        <v>1769.5425</v>
      </c>
      <c r="L671" s="514"/>
      <c r="M671" s="514"/>
      <c r="N671" s="514"/>
      <c r="O671" s="514"/>
      <c r="P671" s="519"/>
      <c r="Q671" s="660"/>
    </row>
    <row r="672" spans="1:17" ht="17.25" customHeight="1">
      <c r="A672" s="498">
        <v>163</v>
      </c>
      <c r="B672" s="782" t="s">
        <v>215</v>
      </c>
      <c r="C672" s="480">
        <v>1977</v>
      </c>
      <c r="D672" s="480">
        <v>4745</v>
      </c>
      <c r="E672" s="480">
        <v>4143.4</v>
      </c>
      <c r="F672" s="480"/>
      <c r="G672" s="198" t="s">
        <v>223</v>
      </c>
      <c r="H672" s="199" t="s">
        <v>29</v>
      </c>
      <c r="I672" s="198">
        <v>1072.45</v>
      </c>
      <c r="J672" s="199">
        <v>1.65</v>
      </c>
      <c r="K672" s="200">
        <f>I672*J672</f>
        <v>1769.5425</v>
      </c>
      <c r="L672" s="514">
        <f>K673</f>
        <v>1769.5425</v>
      </c>
      <c r="M672" s="513">
        <f>ROUND(L672*0.75,3)</f>
        <v>1327.157</v>
      </c>
      <c r="N672" s="513">
        <f>L672-M672-O672</f>
        <v>353.9085000000001</v>
      </c>
      <c r="O672" s="513">
        <f>ROUND(L672*0.05,3)</f>
        <v>88.477</v>
      </c>
      <c r="P672" s="519"/>
      <c r="Q672" s="660"/>
    </row>
    <row r="673" spans="1:17" ht="15" customHeight="1" thickBot="1">
      <c r="A673" s="499"/>
      <c r="B673" s="471"/>
      <c r="C673" s="503"/>
      <c r="D673" s="503"/>
      <c r="E673" s="503"/>
      <c r="F673" s="503"/>
      <c r="G673" s="217" t="s">
        <v>33</v>
      </c>
      <c r="H673" s="218"/>
      <c r="I673" s="218"/>
      <c r="J673" s="219"/>
      <c r="K673" s="220">
        <f>SUM(K672:K672)</f>
        <v>1769.5425</v>
      </c>
      <c r="L673" s="507"/>
      <c r="M673" s="507"/>
      <c r="N673" s="507"/>
      <c r="O673" s="507"/>
      <c r="P673" s="521"/>
      <c r="Q673" s="526"/>
    </row>
    <row r="674" spans="1:17" ht="13.5" thickBot="1">
      <c r="A674" s="648" t="s">
        <v>212</v>
      </c>
      <c r="B674" s="649"/>
      <c r="C674" s="649"/>
      <c r="D674" s="649"/>
      <c r="E674" s="650"/>
      <c r="F674" s="248"/>
      <c r="G674" s="249" t="s">
        <v>111</v>
      </c>
      <c r="H674" s="250"/>
      <c r="I674" s="250"/>
      <c r="J674" s="256"/>
      <c r="K674" s="297">
        <f>K671+K673</f>
        <v>3539.085</v>
      </c>
      <c r="L674" s="233">
        <f aca="true" t="shared" si="27" ref="L674:Q674">SUM(L670:L673)</f>
        <v>3539.085</v>
      </c>
      <c r="M674" s="233">
        <f t="shared" si="27"/>
        <v>2654.314</v>
      </c>
      <c r="N674" s="233">
        <f t="shared" si="27"/>
        <v>707.8170000000002</v>
      </c>
      <c r="O674" s="233">
        <f t="shared" si="27"/>
        <v>176.954</v>
      </c>
      <c r="P674" s="233">
        <f t="shared" si="27"/>
        <v>0</v>
      </c>
      <c r="Q674" s="233">
        <f t="shared" si="27"/>
        <v>0</v>
      </c>
    </row>
    <row r="675" spans="1:17" ht="13.5" thickBot="1">
      <c r="A675" s="651" t="s">
        <v>213</v>
      </c>
      <c r="B675" s="652"/>
      <c r="C675" s="652"/>
      <c r="D675" s="652"/>
      <c r="E675" s="652"/>
      <c r="F675" s="652"/>
      <c r="G675" s="652"/>
      <c r="H675" s="652"/>
      <c r="I675" s="652"/>
      <c r="J675" s="652"/>
      <c r="K675" s="652"/>
      <c r="L675" s="652"/>
      <c r="M675" s="652"/>
      <c r="N675" s="652"/>
      <c r="O675" s="652"/>
      <c r="P675" s="652"/>
      <c r="Q675" s="653"/>
    </row>
    <row r="676" spans="1:17" ht="8.25" customHeight="1">
      <c r="A676" s="498">
        <v>164</v>
      </c>
      <c r="B676" s="500" t="s">
        <v>216</v>
      </c>
      <c r="C676" s="502">
        <v>1991</v>
      </c>
      <c r="D676" s="502">
        <v>4864</v>
      </c>
      <c r="E676" s="502">
        <v>4290.8</v>
      </c>
      <c r="F676" s="504"/>
      <c r="G676" s="223" t="s">
        <v>42</v>
      </c>
      <c r="H676" s="224" t="s">
        <v>29</v>
      </c>
      <c r="I676" s="225">
        <v>207.8</v>
      </c>
      <c r="J676" s="226">
        <v>1.65</v>
      </c>
      <c r="K676" s="205">
        <f>I676*J676</f>
        <v>342.87</v>
      </c>
      <c r="L676" s="506">
        <f>K679</f>
        <v>480.82000000000005</v>
      </c>
      <c r="M676" s="508">
        <f>ROUND(L676*0.75,3)</f>
        <v>360.615</v>
      </c>
      <c r="N676" s="508">
        <f>L676-M676-O676</f>
        <v>96.16400000000004</v>
      </c>
      <c r="O676" s="489">
        <f>ROUND(L676*0.05,3)</f>
        <v>24.041</v>
      </c>
      <c r="P676" s="491"/>
      <c r="Q676" s="493"/>
    </row>
    <row r="677" spans="1:17" ht="15.75" customHeight="1">
      <c r="A677" s="654"/>
      <c r="B677" s="655"/>
      <c r="C677" s="457"/>
      <c r="D677" s="457"/>
      <c r="E677" s="457"/>
      <c r="F677" s="661"/>
      <c r="G677" s="202" t="s">
        <v>486</v>
      </c>
      <c r="H677" s="271"/>
      <c r="I677" s="215"/>
      <c r="J677" s="216"/>
      <c r="K677" s="200"/>
      <c r="L677" s="549"/>
      <c r="M677" s="454"/>
      <c r="N677" s="454"/>
      <c r="O677" s="517"/>
      <c r="P677" s="518"/>
      <c r="Q677" s="451"/>
    </row>
    <row r="678" spans="1:17" ht="9.75" customHeight="1">
      <c r="A678" s="654"/>
      <c r="B678" s="655"/>
      <c r="C678" s="457"/>
      <c r="D678" s="457"/>
      <c r="E678" s="457"/>
      <c r="F678" s="661"/>
      <c r="G678" s="202" t="s">
        <v>46</v>
      </c>
      <c r="H678" s="234" t="s">
        <v>45</v>
      </c>
      <c r="I678" s="198">
        <v>89</v>
      </c>
      <c r="J678" s="199">
        <v>1.55</v>
      </c>
      <c r="K678" s="200">
        <f>I678*J678</f>
        <v>137.95000000000002</v>
      </c>
      <c r="L678" s="549"/>
      <c r="M678" s="454"/>
      <c r="N678" s="454"/>
      <c r="O678" s="517"/>
      <c r="P678" s="518"/>
      <c r="Q678" s="451"/>
    </row>
    <row r="679" spans="1:17" ht="15" customHeight="1" thickBot="1">
      <c r="A679" s="499"/>
      <c r="B679" s="471"/>
      <c r="C679" s="503"/>
      <c r="D679" s="503"/>
      <c r="E679" s="503"/>
      <c r="F679" s="505"/>
      <c r="G679" s="217" t="s">
        <v>33</v>
      </c>
      <c r="H679" s="218"/>
      <c r="I679" s="218"/>
      <c r="J679" s="219"/>
      <c r="K679" s="220">
        <f>SUM(K676:K678)</f>
        <v>480.82000000000005</v>
      </c>
      <c r="L679" s="507"/>
      <c r="M679" s="507"/>
      <c r="N679" s="507"/>
      <c r="O679" s="490"/>
      <c r="P679" s="492"/>
      <c r="Q679" s="494"/>
    </row>
    <row r="680" spans="1:17" ht="13.5" thickBot="1">
      <c r="A680" s="648" t="s">
        <v>214</v>
      </c>
      <c r="B680" s="649"/>
      <c r="C680" s="649"/>
      <c r="D680" s="649"/>
      <c r="E680" s="650"/>
      <c r="F680" s="248"/>
      <c r="G680" s="249" t="s">
        <v>100</v>
      </c>
      <c r="H680" s="250"/>
      <c r="I680" s="250"/>
      <c r="J680" s="256"/>
      <c r="K680" s="297">
        <f>K679</f>
        <v>480.82000000000005</v>
      </c>
      <c r="L680" s="298">
        <f aca="true" t="shared" si="28" ref="L680:Q680">L676</f>
        <v>480.82000000000005</v>
      </c>
      <c r="M680" s="298">
        <f t="shared" si="28"/>
        <v>360.615</v>
      </c>
      <c r="N680" s="298">
        <f t="shared" si="28"/>
        <v>96.16400000000004</v>
      </c>
      <c r="O680" s="298">
        <f t="shared" si="28"/>
        <v>24.041</v>
      </c>
      <c r="P680" s="298">
        <f t="shared" si="28"/>
        <v>0</v>
      </c>
      <c r="Q680" s="298">
        <f t="shared" si="28"/>
        <v>0</v>
      </c>
    </row>
    <row r="681" spans="1:17" ht="13.5" thickBot="1">
      <c r="A681" s="651" t="s">
        <v>217</v>
      </c>
      <c r="B681" s="652"/>
      <c r="C681" s="652"/>
      <c r="D681" s="652"/>
      <c r="E681" s="652"/>
      <c r="F681" s="652"/>
      <c r="G681" s="652"/>
      <c r="H681" s="652"/>
      <c r="I681" s="652"/>
      <c r="J681" s="652"/>
      <c r="K681" s="652"/>
      <c r="L681" s="652"/>
      <c r="M681" s="652"/>
      <c r="N681" s="652"/>
      <c r="O681" s="652"/>
      <c r="P681" s="652"/>
      <c r="Q681" s="653"/>
    </row>
    <row r="682" spans="1:17" ht="8.25" customHeight="1">
      <c r="A682" s="498">
        <v>165</v>
      </c>
      <c r="B682" s="500" t="s">
        <v>218</v>
      </c>
      <c r="C682" s="502">
        <v>1977</v>
      </c>
      <c r="D682" s="502">
        <v>1410.2</v>
      </c>
      <c r="E682" s="502">
        <v>1325.6</v>
      </c>
      <c r="F682" s="504"/>
      <c r="G682" s="223" t="s">
        <v>42</v>
      </c>
      <c r="H682" s="224" t="s">
        <v>29</v>
      </c>
      <c r="I682" s="225">
        <v>207.8</v>
      </c>
      <c r="J682" s="226">
        <v>1.65</v>
      </c>
      <c r="K682" s="205">
        <f>I682*J682</f>
        <v>342.87</v>
      </c>
      <c r="L682" s="506">
        <f>K686</f>
        <v>581.12</v>
      </c>
      <c r="M682" s="508">
        <f>ROUND(L682*0.75,3)</f>
        <v>435.84</v>
      </c>
      <c r="N682" s="508">
        <f>L682-M682-O682</f>
        <v>116.22400000000003</v>
      </c>
      <c r="O682" s="489">
        <f>ROUND(L682*0.05,3)</f>
        <v>29.056</v>
      </c>
      <c r="P682" s="491"/>
      <c r="Q682" s="493"/>
    </row>
    <row r="683" spans="1:17" ht="15" customHeight="1">
      <c r="A683" s="654"/>
      <c r="B683" s="655"/>
      <c r="C683" s="457"/>
      <c r="D683" s="457"/>
      <c r="E683" s="457"/>
      <c r="F683" s="661"/>
      <c r="G683" s="202" t="s">
        <v>486</v>
      </c>
      <c r="H683" s="271"/>
      <c r="I683" s="215"/>
      <c r="J683" s="216"/>
      <c r="K683" s="200"/>
      <c r="L683" s="549"/>
      <c r="M683" s="454"/>
      <c r="N683" s="454"/>
      <c r="O683" s="517"/>
      <c r="P683" s="518"/>
      <c r="Q683" s="451"/>
    </row>
    <row r="684" spans="1:17" ht="12.75" customHeight="1">
      <c r="A684" s="654"/>
      <c r="B684" s="655"/>
      <c r="C684" s="457"/>
      <c r="D684" s="457"/>
      <c r="E684" s="457"/>
      <c r="F684" s="661"/>
      <c r="G684" s="202" t="s">
        <v>46</v>
      </c>
      <c r="H684" s="199" t="s">
        <v>45</v>
      </c>
      <c r="I684" s="198">
        <v>25</v>
      </c>
      <c r="J684" s="199">
        <v>1.55</v>
      </c>
      <c r="K684" s="200">
        <f>I684*J684</f>
        <v>38.75</v>
      </c>
      <c r="L684" s="549"/>
      <c r="M684" s="454"/>
      <c r="N684" s="454"/>
      <c r="O684" s="517"/>
      <c r="P684" s="518"/>
      <c r="Q684" s="451"/>
    </row>
    <row r="685" spans="1:17" ht="12.75" customHeight="1">
      <c r="A685" s="654"/>
      <c r="B685" s="655"/>
      <c r="C685" s="457"/>
      <c r="D685" s="457"/>
      <c r="E685" s="457"/>
      <c r="F685" s="661"/>
      <c r="G685" s="202" t="s">
        <v>289</v>
      </c>
      <c r="H685" s="234" t="s">
        <v>45</v>
      </c>
      <c r="I685" s="198">
        <v>105</v>
      </c>
      <c r="J685" s="199">
        <v>1.9</v>
      </c>
      <c r="K685" s="258">
        <f>I685*J685</f>
        <v>199.5</v>
      </c>
      <c r="L685" s="549"/>
      <c r="M685" s="454"/>
      <c r="N685" s="454"/>
      <c r="O685" s="517"/>
      <c r="P685" s="518"/>
      <c r="Q685" s="451"/>
    </row>
    <row r="686" spans="1:17" ht="15" customHeight="1" thickBot="1">
      <c r="A686" s="499"/>
      <c r="B686" s="471"/>
      <c r="C686" s="503"/>
      <c r="D686" s="503"/>
      <c r="E686" s="503"/>
      <c r="F686" s="505"/>
      <c r="G686" s="217" t="s">
        <v>33</v>
      </c>
      <c r="H686" s="218"/>
      <c r="I686" s="218"/>
      <c r="J686" s="219"/>
      <c r="K686" s="220">
        <f>SUM(K682:K685)</f>
        <v>581.12</v>
      </c>
      <c r="L686" s="507"/>
      <c r="M686" s="507"/>
      <c r="N686" s="507"/>
      <c r="O686" s="490"/>
      <c r="P686" s="492"/>
      <c r="Q686" s="494"/>
    </row>
    <row r="687" spans="1:17" ht="13.5" thickBot="1">
      <c r="A687" s="648" t="s">
        <v>219</v>
      </c>
      <c r="B687" s="649"/>
      <c r="C687" s="649"/>
      <c r="D687" s="649"/>
      <c r="E687" s="650"/>
      <c r="F687" s="248"/>
      <c r="G687" s="249" t="s">
        <v>100</v>
      </c>
      <c r="H687" s="250"/>
      <c r="I687" s="250"/>
      <c r="J687" s="256"/>
      <c r="K687" s="297">
        <f>K686</f>
        <v>581.12</v>
      </c>
      <c r="L687" s="298">
        <f aca="true" t="shared" si="29" ref="L687:Q687">L682</f>
        <v>581.12</v>
      </c>
      <c r="M687" s="298">
        <f t="shared" si="29"/>
        <v>435.84</v>
      </c>
      <c r="N687" s="298">
        <f t="shared" si="29"/>
        <v>116.22400000000003</v>
      </c>
      <c r="O687" s="298">
        <f t="shared" si="29"/>
        <v>29.056</v>
      </c>
      <c r="P687" s="298">
        <f t="shared" si="29"/>
        <v>0</v>
      </c>
      <c r="Q687" s="298">
        <f t="shared" si="29"/>
        <v>0</v>
      </c>
    </row>
    <row r="688" spans="1:17" ht="13.5" thickBot="1">
      <c r="A688" s="651" t="s">
        <v>207</v>
      </c>
      <c r="B688" s="652"/>
      <c r="C688" s="652"/>
      <c r="D688" s="652"/>
      <c r="E688" s="652"/>
      <c r="F688" s="652"/>
      <c r="G688" s="652"/>
      <c r="H688" s="652"/>
      <c r="I688" s="652"/>
      <c r="J688" s="652"/>
      <c r="K688" s="652"/>
      <c r="L688" s="652"/>
      <c r="M688" s="652"/>
      <c r="N688" s="652"/>
      <c r="O688" s="652"/>
      <c r="P688" s="652"/>
      <c r="Q688" s="653"/>
    </row>
    <row r="689" spans="1:19" ht="9.75" customHeight="1">
      <c r="A689" s="498">
        <v>166</v>
      </c>
      <c r="B689" s="500" t="s">
        <v>209</v>
      </c>
      <c r="C689" s="502">
        <v>1991</v>
      </c>
      <c r="D689" s="502">
        <v>2737.3</v>
      </c>
      <c r="E689" s="502">
        <v>1598.7</v>
      </c>
      <c r="F689" s="504"/>
      <c r="G689" s="223" t="s">
        <v>42</v>
      </c>
      <c r="H689" s="224" t="s">
        <v>29</v>
      </c>
      <c r="I689" s="225">
        <v>180</v>
      </c>
      <c r="J689" s="226">
        <v>1.65</v>
      </c>
      <c r="K689" s="205">
        <f>I689*J689</f>
        <v>297</v>
      </c>
      <c r="L689" s="506">
        <f>K690</f>
        <v>297</v>
      </c>
      <c r="M689" s="508">
        <f>ROUND(L689*0.75,3)</f>
        <v>222.75</v>
      </c>
      <c r="N689" s="508">
        <f>L689-M689-O689</f>
        <v>59.4</v>
      </c>
      <c r="O689" s="489">
        <f>ROUND(L689*0.05,3)</f>
        <v>14.85</v>
      </c>
      <c r="P689" s="491"/>
      <c r="Q689" s="493"/>
      <c r="R689" s="320"/>
      <c r="S689" s="281"/>
    </row>
    <row r="690" spans="1:19" ht="23.25" thickBot="1">
      <c r="A690" s="499"/>
      <c r="B690" s="471"/>
      <c r="C690" s="503"/>
      <c r="D690" s="503"/>
      <c r="E690" s="503"/>
      <c r="F690" s="505"/>
      <c r="G690" s="217" t="s">
        <v>33</v>
      </c>
      <c r="H690" s="218"/>
      <c r="I690" s="218"/>
      <c r="J690" s="219"/>
      <c r="K690" s="220">
        <f>SUM(K689:K689)</f>
        <v>297</v>
      </c>
      <c r="L690" s="507"/>
      <c r="M690" s="507"/>
      <c r="N690" s="507"/>
      <c r="O690" s="490"/>
      <c r="P690" s="492"/>
      <c r="Q690" s="494"/>
      <c r="R690" s="321" t="s">
        <v>483</v>
      </c>
      <c r="S690" s="282"/>
    </row>
    <row r="691" spans="1:17" ht="13.5" thickBot="1">
      <c r="A691" s="648" t="s">
        <v>208</v>
      </c>
      <c r="B691" s="649"/>
      <c r="C691" s="649"/>
      <c r="D691" s="649"/>
      <c r="E691" s="650"/>
      <c r="F691" s="248"/>
      <c r="G691" s="249" t="s">
        <v>100</v>
      </c>
      <c r="H691" s="250"/>
      <c r="I691" s="250"/>
      <c r="J691" s="256"/>
      <c r="K691" s="297">
        <f>K690</f>
        <v>297</v>
      </c>
      <c r="L691" s="298">
        <f aca="true" t="shared" si="30" ref="L691:Q691">L689</f>
        <v>297</v>
      </c>
      <c r="M691" s="298">
        <f t="shared" si="30"/>
        <v>222.75</v>
      </c>
      <c r="N691" s="298">
        <f t="shared" si="30"/>
        <v>59.4</v>
      </c>
      <c r="O691" s="298">
        <f t="shared" si="30"/>
        <v>14.85</v>
      </c>
      <c r="P691" s="298">
        <f t="shared" si="30"/>
        <v>0</v>
      </c>
      <c r="Q691" s="298">
        <f t="shared" si="30"/>
        <v>0</v>
      </c>
    </row>
    <row r="692" spans="1:17" ht="13.5" thickBot="1">
      <c r="A692" s="651" t="s">
        <v>220</v>
      </c>
      <c r="B692" s="652"/>
      <c r="C692" s="652"/>
      <c r="D692" s="652"/>
      <c r="E692" s="652"/>
      <c r="F692" s="652"/>
      <c r="G692" s="652"/>
      <c r="H692" s="652"/>
      <c r="I692" s="652"/>
      <c r="J692" s="652"/>
      <c r="K692" s="652"/>
      <c r="L692" s="652"/>
      <c r="M692" s="652"/>
      <c r="N692" s="652"/>
      <c r="O692" s="652"/>
      <c r="P692" s="652"/>
      <c r="Q692" s="653"/>
    </row>
    <row r="693" spans="1:17" ht="24" customHeight="1">
      <c r="A693" s="498">
        <v>167</v>
      </c>
      <c r="B693" s="500" t="s">
        <v>222</v>
      </c>
      <c r="C693" s="502">
        <v>1969</v>
      </c>
      <c r="D693" s="502">
        <v>3459.7</v>
      </c>
      <c r="E693" s="502">
        <v>3160.6</v>
      </c>
      <c r="F693" s="504"/>
      <c r="G693" s="223" t="s">
        <v>224</v>
      </c>
      <c r="H693" s="255" t="s">
        <v>29</v>
      </c>
      <c r="I693" s="194">
        <v>698.08</v>
      </c>
      <c r="J693" s="204">
        <v>1.35</v>
      </c>
      <c r="K693" s="205">
        <f>I693*J693</f>
        <v>942.4080000000001</v>
      </c>
      <c r="L693" s="506">
        <f>K698</f>
        <v>1891.4080000000001</v>
      </c>
      <c r="M693" s="508">
        <f>ROUND(L693*0.75,3)</f>
        <v>1418.556</v>
      </c>
      <c r="N693" s="508">
        <f>L693-M693-O693</f>
        <v>378.2820000000001</v>
      </c>
      <c r="O693" s="489">
        <f>ROUND(L693*0.05,3)</f>
        <v>94.57</v>
      </c>
      <c r="P693" s="491"/>
      <c r="Q693" s="493"/>
    </row>
    <row r="694" spans="1:17" ht="19.5" customHeight="1">
      <c r="A694" s="654"/>
      <c r="B694" s="655"/>
      <c r="C694" s="457"/>
      <c r="D694" s="457"/>
      <c r="E694" s="457"/>
      <c r="F694" s="661"/>
      <c r="G694" s="202" t="s">
        <v>42</v>
      </c>
      <c r="H694" s="234" t="s">
        <v>29</v>
      </c>
      <c r="I694" s="198">
        <v>180</v>
      </c>
      <c r="J694" s="199">
        <v>1.65</v>
      </c>
      <c r="K694" s="200">
        <f>I694*J694</f>
        <v>297</v>
      </c>
      <c r="L694" s="549"/>
      <c r="M694" s="454"/>
      <c r="N694" s="454"/>
      <c r="O694" s="517"/>
      <c r="P694" s="518"/>
      <c r="Q694" s="451"/>
    </row>
    <row r="695" spans="1:17" ht="17.25" customHeight="1">
      <c r="A695" s="654"/>
      <c r="B695" s="655"/>
      <c r="C695" s="457"/>
      <c r="D695" s="457"/>
      <c r="E695" s="457"/>
      <c r="F695" s="661"/>
      <c r="G695" s="202" t="s">
        <v>486</v>
      </c>
      <c r="H695" s="234"/>
      <c r="I695" s="198"/>
      <c r="J695" s="199"/>
      <c r="K695" s="200"/>
      <c r="L695" s="549"/>
      <c r="M695" s="454"/>
      <c r="N695" s="454"/>
      <c r="O695" s="517"/>
      <c r="P695" s="518"/>
      <c r="Q695" s="451"/>
    </row>
    <row r="696" spans="1:17" ht="11.25" customHeight="1">
      <c r="A696" s="654"/>
      <c r="B696" s="655"/>
      <c r="C696" s="457"/>
      <c r="D696" s="457"/>
      <c r="E696" s="457"/>
      <c r="F696" s="661"/>
      <c r="G696" s="202" t="s">
        <v>46</v>
      </c>
      <c r="H696" s="234" t="s">
        <v>45</v>
      </c>
      <c r="I696" s="198">
        <v>80</v>
      </c>
      <c r="J696" s="199">
        <v>1.55</v>
      </c>
      <c r="K696" s="200">
        <f>I696*J696</f>
        <v>124</v>
      </c>
      <c r="L696" s="549"/>
      <c r="M696" s="454"/>
      <c r="N696" s="454"/>
      <c r="O696" s="517"/>
      <c r="P696" s="518"/>
      <c r="Q696" s="451"/>
    </row>
    <row r="697" spans="1:17" ht="11.25" customHeight="1">
      <c r="A697" s="654"/>
      <c r="B697" s="655"/>
      <c r="C697" s="457"/>
      <c r="D697" s="457"/>
      <c r="E697" s="457"/>
      <c r="F697" s="661"/>
      <c r="G697" s="202" t="s">
        <v>289</v>
      </c>
      <c r="H697" s="234" t="s">
        <v>45</v>
      </c>
      <c r="I697" s="198">
        <v>320</v>
      </c>
      <c r="J697" s="199">
        <v>1.65</v>
      </c>
      <c r="K697" s="200">
        <f>I697*J697</f>
        <v>528</v>
      </c>
      <c r="L697" s="549"/>
      <c r="M697" s="454"/>
      <c r="N697" s="454"/>
      <c r="O697" s="517"/>
      <c r="P697" s="518"/>
      <c r="Q697" s="451"/>
    </row>
    <row r="698" spans="1:17" ht="15" customHeight="1" thickBot="1">
      <c r="A698" s="499"/>
      <c r="B698" s="471"/>
      <c r="C698" s="503"/>
      <c r="D698" s="503"/>
      <c r="E698" s="503"/>
      <c r="F698" s="505"/>
      <c r="G698" s="217" t="s">
        <v>33</v>
      </c>
      <c r="H698" s="218"/>
      <c r="I698" s="218"/>
      <c r="J698" s="219"/>
      <c r="K698" s="220">
        <f>SUM(K693:K697)</f>
        <v>1891.4080000000001</v>
      </c>
      <c r="L698" s="507"/>
      <c r="M698" s="507"/>
      <c r="N698" s="507"/>
      <c r="O698" s="490"/>
      <c r="P698" s="492"/>
      <c r="Q698" s="494"/>
    </row>
    <row r="699" spans="1:17" ht="13.5" thickBot="1">
      <c r="A699" s="648" t="s">
        <v>221</v>
      </c>
      <c r="B699" s="649"/>
      <c r="C699" s="649"/>
      <c r="D699" s="649"/>
      <c r="E699" s="650"/>
      <c r="F699" s="248"/>
      <c r="G699" s="249" t="s">
        <v>100</v>
      </c>
      <c r="H699" s="250"/>
      <c r="I699" s="250"/>
      <c r="J699" s="256"/>
      <c r="K699" s="297">
        <f>K698</f>
        <v>1891.4080000000001</v>
      </c>
      <c r="L699" s="298">
        <f aca="true" t="shared" si="31" ref="L699:Q699">L693</f>
        <v>1891.4080000000001</v>
      </c>
      <c r="M699" s="298">
        <f t="shared" si="31"/>
        <v>1418.556</v>
      </c>
      <c r="N699" s="298">
        <f t="shared" si="31"/>
        <v>378.2820000000001</v>
      </c>
      <c r="O699" s="298">
        <f t="shared" si="31"/>
        <v>94.57</v>
      </c>
      <c r="P699" s="298">
        <f t="shared" si="31"/>
        <v>0</v>
      </c>
      <c r="Q699" s="298">
        <f t="shared" si="31"/>
        <v>0</v>
      </c>
    </row>
    <row r="700" spans="1:17" ht="13.5" thickBot="1">
      <c r="A700" s="651" t="s">
        <v>225</v>
      </c>
      <c r="B700" s="652"/>
      <c r="C700" s="652"/>
      <c r="D700" s="652"/>
      <c r="E700" s="652"/>
      <c r="F700" s="652"/>
      <c r="G700" s="652"/>
      <c r="H700" s="652"/>
      <c r="I700" s="652"/>
      <c r="J700" s="652"/>
      <c r="K700" s="652"/>
      <c r="L700" s="652"/>
      <c r="M700" s="652"/>
      <c r="N700" s="652"/>
      <c r="O700" s="652"/>
      <c r="P700" s="652"/>
      <c r="Q700" s="653"/>
    </row>
    <row r="701" spans="1:17" ht="8.25" customHeight="1">
      <c r="A701" s="498">
        <v>168</v>
      </c>
      <c r="B701" s="500" t="s">
        <v>227</v>
      </c>
      <c r="C701" s="502">
        <v>1973</v>
      </c>
      <c r="D701" s="502">
        <v>3490.7</v>
      </c>
      <c r="E701" s="502">
        <v>3125.1</v>
      </c>
      <c r="F701" s="504"/>
      <c r="G701" s="223" t="s">
        <v>224</v>
      </c>
      <c r="H701" s="255" t="s">
        <v>29</v>
      </c>
      <c r="I701" s="194">
        <v>698.08</v>
      </c>
      <c r="J701" s="204">
        <v>1.35</v>
      </c>
      <c r="K701" s="205">
        <f>I701*J701</f>
        <v>942.4080000000001</v>
      </c>
      <c r="L701" s="506">
        <f>K706</f>
        <v>1891.4080000000001</v>
      </c>
      <c r="M701" s="508">
        <f>ROUND(L701*0.75,3)</f>
        <v>1418.556</v>
      </c>
      <c r="N701" s="508">
        <f>L701-M701-O701</f>
        <v>378.2820000000001</v>
      </c>
      <c r="O701" s="489">
        <f>ROUND(L701*0.05,3)</f>
        <v>94.57</v>
      </c>
      <c r="P701" s="491"/>
      <c r="Q701" s="493"/>
    </row>
    <row r="702" spans="1:17" ht="11.25" customHeight="1">
      <c r="A702" s="654"/>
      <c r="B702" s="655"/>
      <c r="C702" s="457"/>
      <c r="D702" s="457"/>
      <c r="E702" s="457"/>
      <c r="F702" s="661"/>
      <c r="G702" s="202" t="s">
        <v>42</v>
      </c>
      <c r="H702" s="234" t="s">
        <v>29</v>
      </c>
      <c r="I702" s="198">
        <v>180</v>
      </c>
      <c r="J702" s="199">
        <v>1.65</v>
      </c>
      <c r="K702" s="200">
        <f>I702*J702</f>
        <v>297</v>
      </c>
      <c r="L702" s="549"/>
      <c r="M702" s="454"/>
      <c r="N702" s="454"/>
      <c r="O702" s="517"/>
      <c r="P702" s="518"/>
      <c r="Q702" s="451"/>
    </row>
    <row r="703" spans="1:17" ht="16.5" customHeight="1">
      <c r="A703" s="654"/>
      <c r="B703" s="655"/>
      <c r="C703" s="457"/>
      <c r="D703" s="457"/>
      <c r="E703" s="457"/>
      <c r="F703" s="661"/>
      <c r="G703" s="202" t="s">
        <v>486</v>
      </c>
      <c r="H703" s="234"/>
      <c r="I703" s="198"/>
      <c r="J703" s="199"/>
      <c r="K703" s="200"/>
      <c r="L703" s="549"/>
      <c r="M703" s="454"/>
      <c r="N703" s="454"/>
      <c r="O703" s="517"/>
      <c r="P703" s="518"/>
      <c r="Q703" s="451"/>
    </row>
    <row r="704" spans="1:17" ht="15" customHeight="1">
      <c r="A704" s="654"/>
      <c r="B704" s="655"/>
      <c r="C704" s="457"/>
      <c r="D704" s="457"/>
      <c r="E704" s="457"/>
      <c r="F704" s="661"/>
      <c r="G704" s="202" t="s">
        <v>46</v>
      </c>
      <c r="H704" s="234" t="s">
        <v>45</v>
      </c>
      <c r="I704" s="198">
        <v>80</v>
      </c>
      <c r="J704" s="199">
        <v>1.55</v>
      </c>
      <c r="K704" s="200">
        <f>I704*J704</f>
        <v>124</v>
      </c>
      <c r="L704" s="549"/>
      <c r="M704" s="454"/>
      <c r="N704" s="454"/>
      <c r="O704" s="517"/>
      <c r="P704" s="518"/>
      <c r="Q704" s="451"/>
    </row>
    <row r="705" spans="1:17" ht="12.75" customHeight="1">
      <c r="A705" s="654"/>
      <c r="B705" s="655"/>
      <c r="C705" s="457"/>
      <c r="D705" s="457"/>
      <c r="E705" s="457"/>
      <c r="F705" s="661"/>
      <c r="G705" s="202" t="s">
        <v>289</v>
      </c>
      <c r="H705" s="234" t="s">
        <v>45</v>
      </c>
      <c r="I705" s="198">
        <v>320</v>
      </c>
      <c r="J705" s="199">
        <v>1.65</v>
      </c>
      <c r="K705" s="200">
        <f>I705*J705</f>
        <v>528</v>
      </c>
      <c r="L705" s="549"/>
      <c r="M705" s="454"/>
      <c r="N705" s="454"/>
      <c r="O705" s="517"/>
      <c r="P705" s="518"/>
      <c r="Q705" s="451"/>
    </row>
    <row r="706" spans="1:17" ht="15" customHeight="1" thickBot="1">
      <c r="A706" s="499"/>
      <c r="B706" s="471"/>
      <c r="C706" s="503"/>
      <c r="D706" s="503"/>
      <c r="E706" s="503"/>
      <c r="F706" s="505"/>
      <c r="G706" s="217" t="s">
        <v>33</v>
      </c>
      <c r="H706" s="218"/>
      <c r="I706" s="218"/>
      <c r="J706" s="219"/>
      <c r="K706" s="220">
        <f>SUM(K701:K705)</f>
        <v>1891.4080000000001</v>
      </c>
      <c r="L706" s="507"/>
      <c r="M706" s="507"/>
      <c r="N706" s="507"/>
      <c r="O706" s="490"/>
      <c r="P706" s="492"/>
      <c r="Q706" s="494"/>
    </row>
    <row r="707" spans="1:17" ht="13.5" thickBot="1">
      <c r="A707" s="656" t="s">
        <v>226</v>
      </c>
      <c r="B707" s="657"/>
      <c r="C707" s="657"/>
      <c r="D707" s="657"/>
      <c r="E707" s="658"/>
      <c r="F707" s="90"/>
      <c r="G707" s="91" t="s">
        <v>100</v>
      </c>
      <c r="H707" s="92"/>
      <c r="I707" s="92"/>
      <c r="J707" s="128"/>
      <c r="K707" s="295">
        <f>K706</f>
        <v>1891.4080000000001</v>
      </c>
      <c r="L707" s="296">
        <f aca="true" t="shared" si="32" ref="L707:Q707">L701</f>
        <v>1891.4080000000001</v>
      </c>
      <c r="M707" s="296">
        <f t="shared" si="32"/>
        <v>1418.556</v>
      </c>
      <c r="N707" s="296">
        <f t="shared" si="32"/>
        <v>378.2820000000001</v>
      </c>
      <c r="O707" s="296">
        <f t="shared" si="32"/>
        <v>94.57</v>
      </c>
      <c r="P707" s="296">
        <f t="shared" si="32"/>
        <v>0</v>
      </c>
      <c r="Q707" s="296">
        <f t="shared" si="32"/>
        <v>0</v>
      </c>
    </row>
    <row r="708" spans="1:17" ht="13.5" thickBot="1">
      <c r="A708" s="566" t="s">
        <v>228</v>
      </c>
      <c r="B708" s="567"/>
      <c r="C708" s="567"/>
      <c r="D708" s="567"/>
      <c r="E708" s="567"/>
      <c r="F708" s="567"/>
      <c r="G708" s="567"/>
      <c r="H708" s="567"/>
      <c r="I708" s="567"/>
      <c r="J708" s="567"/>
      <c r="K708" s="567"/>
      <c r="L708" s="567"/>
      <c r="M708" s="567"/>
      <c r="N708" s="567"/>
      <c r="O708" s="567"/>
      <c r="P708" s="567"/>
      <c r="Q708" s="561"/>
    </row>
    <row r="709" spans="1:17" ht="16.5" customHeight="1">
      <c r="A709" s="498">
        <v>169</v>
      </c>
      <c r="B709" s="500" t="s">
        <v>230</v>
      </c>
      <c r="C709" s="502">
        <v>2000</v>
      </c>
      <c r="D709" s="509">
        <v>941</v>
      </c>
      <c r="E709" s="502">
        <v>787.6</v>
      </c>
      <c r="F709" s="504"/>
      <c r="G709" s="288" t="s">
        <v>224</v>
      </c>
      <c r="H709" s="204" t="s">
        <v>29</v>
      </c>
      <c r="I709" s="194">
        <v>349.04</v>
      </c>
      <c r="J709" s="204">
        <v>1.35</v>
      </c>
      <c r="K709" s="205">
        <f>I709*J709</f>
        <v>471.20400000000006</v>
      </c>
      <c r="L709" s="506">
        <f>K715</f>
        <v>1025.2040000000002</v>
      </c>
      <c r="M709" s="508">
        <f>ROUND(L709*0.75,3)</f>
        <v>768.903</v>
      </c>
      <c r="N709" s="508">
        <f>L709-M709-O709</f>
        <v>205.04100000000017</v>
      </c>
      <c r="O709" s="489">
        <f>ROUND(L709*0.05,3)</f>
        <v>51.26</v>
      </c>
      <c r="P709" s="491"/>
      <c r="Q709" s="493"/>
    </row>
    <row r="710" spans="1:17" ht="9.75" customHeight="1">
      <c r="A710" s="654"/>
      <c r="B710" s="655"/>
      <c r="C710" s="457"/>
      <c r="D710" s="780"/>
      <c r="E710" s="457"/>
      <c r="F710" s="661"/>
      <c r="G710" s="257" t="s">
        <v>42</v>
      </c>
      <c r="H710" s="199" t="s">
        <v>29</v>
      </c>
      <c r="I710" s="198">
        <v>80</v>
      </c>
      <c r="J710" s="199">
        <v>1.65</v>
      </c>
      <c r="K710" s="200">
        <f>I710*J710</f>
        <v>132</v>
      </c>
      <c r="L710" s="549"/>
      <c r="M710" s="454"/>
      <c r="N710" s="454"/>
      <c r="O710" s="517"/>
      <c r="P710" s="518"/>
      <c r="Q710" s="451"/>
    </row>
    <row r="711" spans="1:17" ht="17.25" customHeight="1">
      <c r="A711" s="654"/>
      <c r="B711" s="655"/>
      <c r="C711" s="457"/>
      <c r="D711" s="780"/>
      <c r="E711" s="457"/>
      <c r="F711" s="661"/>
      <c r="G711" s="202" t="s">
        <v>486</v>
      </c>
      <c r="H711" s="199"/>
      <c r="I711" s="198"/>
      <c r="J711" s="199"/>
      <c r="K711" s="200"/>
      <c r="L711" s="549"/>
      <c r="M711" s="454"/>
      <c r="N711" s="454"/>
      <c r="O711" s="517"/>
      <c r="P711" s="518"/>
      <c r="Q711" s="451"/>
    </row>
    <row r="712" spans="1:17" ht="12.75" customHeight="1">
      <c r="A712" s="654"/>
      <c r="B712" s="655"/>
      <c r="C712" s="457"/>
      <c r="D712" s="780"/>
      <c r="E712" s="457"/>
      <c r="F712" s="661"/>
      <c r="G712" s="202" t="s">
        <v>46</v>
      </c>
      <c r="H712" s="199" t="s">
        <v>45</v>
      </c>
      <c r="I712" s="198">
        <v>40</v>
      </c>
      <c r="J712" s="199">
        <v>1.55</v>
      </c>
      <c r="K712" s="200">
        <f>I712*J712</f>
        <v>62</v>
      </c>
      <c r="L712" s="549"/>
      <c r="M712" s="454"/>
      <c r="N712" s="454"/>
      <c r="O712" s="517"/>
      <c r="P712" s="518"/>
      <c r="Q712" s="451"/>
    </row>
    <row r="713" spans="1:17" ht="12" customHeight="1">
      <c r="A713" s="654"/>
      <c r="B713" s="655"/>
      <c r="C713" s="457"/>
      <c r="D713" s="780"/>
      <c r="E713" s="457"/>
      <c r="F713" s="661"/>
      <c r="G713" s="202" t="s">
        <v>289</v>
      </c>
      <c r="H713" s="199" t="s">
        <v>45</v>
      </c>
      <c r="I713" s="198">
        <v>120</v>
      </c>
      <c r="J713" s="199">
        <v>1.9</v>
      </c>
      <c r="K713" s="200">
        <f>I713*J713</f>
        <v>228</v>
      </c>
      <c r="L713" s="549"/>
      <c r="M713" s="454"/>
      <c r="N713" s="454"/>
      <c r="O713" s="517"/>
      <c r="P713" s="518"/>
      <c r="Q713" s="451"/>
    </row>
    <row r="714" spans="1:17" ht="12" customHeight="1">
      <c r="A714" s="654"/>
      <c r="B714" s="655"/>
      <c r="C714" s="457"/>
      <c r="D714" s="780"/>
      <c r="E714" s="457"/>
      <c r="F714" s="661"/>
      <c r="G714" s="202" t="s">
        <v>257</v>
      </c>
      <c r="H714" s="197" t="s">
        <v>45</v>
      </c>
      <c r="I714" s="247">
        <v>80</v>
      </c>
      <c r="J714" s="197">
        <v>1.65</v>
      </c>
      <c r="K714" s="200">
        <f>I714*J714</f>
        <v>132</v>
      </c>
      <c r="L714" s="549"/>
      <c r="M714" s="454"/>
      <c r="N714" s="454"/>
      <c r="O714" s="517"/>
      <c r="P714" s="518"/>
      <c r="Q714" s="451"/>
    </row>
    <row r="715" spans="1:17" ht="15" customHeight="1" thickBot="1">
      <c r="A715" s="499"/>
      <c r="B715" s="471"/>
      <c r="C715" s="503"/>
      <c r="D715" s="510"/>
      <c r="E715" s="503"/>
      <c r="F715" s="505"/>
      <c r="G715" s="299" t="s">
        <v>33</v>
      </c>
      <c r="H715" s="218"/>
      <c r="I715" s="218"/>
      <c r="J715" s="219"/>
      <c r="K715" s="220">
        <f>SUM(K709:K714)</f>
        <v>1025.2040000000002</v>
      </c>
      <c r="L715" s="507"/>
      <c r="M715" s="507"/>
      <c r="N715" s="507"/>
      <c r="O715" s="490"/>
      <c r="P715" s="492"/>
      <c r="Q715" s="494"/>
    </row>
    <row r="716" spans="1:17" ht="13.5" thickBot="1">
      <c r="A716" s="648" t="s">
        <v>229</v>
      </c>
      <c r="B716" s="649"/>
      <c r="C716" s="649"/>
      <c r="D716" s="649"/>
      <c r="E716" s="650"/>
      <c r="F716" s="248"/>
      <c r="G716" s="249" t="s">
        <v>100</v>
      </c>
      <c r="H716" s="250"/>
      <c r="I716" s="250"/>
      <c r="J716" s="256"/>
      <c r="K716" s="297">
        <f>K715</f>
        <v>1025.2040000000002</v>
      </c>
      <c r="L716" s="298">
        <f aca="true" t="shared" si="33" ref="L716:Q716">L709</f>
        <v>1025.2040000000002</v>
      </c>
      <c r="M716" s="298">
        <f t="shared" si="33"/>
        <v>768.903</v>
      </c>
      <c r="N716" s="298">
        <f t="shared" si="33"/>
        <v>205.04100000000017</v>
      </c>
      <c r="O716" s="298">
        <f t="shared" si="33"/>
        <v>51.26</v>
      </c>
      <c r="P716" s="298">
        <f t="shared" si="33"/>
        <v>0</v>
      </c>
      <c r="Q716" s="298">
        <f t="shared" si="33"/>
        <v>0</v>
      </c>
    </row>
    <row r="717" spans="1:17" ht="13.5" thickBot="1">
      <c r="A717" s="651" t="s">
        <v>231</v>
      </c>
      <c r="B717" s="652"/>
      <c r="C717" s="652"/>
      <c r="D717" s="652"/>
      <c r="E717" s="652"/>
      <c r="F717" s="652"/>
      <c r="G717" s="652"/>
      <c r="H717" s="652"/>
      <c r="I717" s="652"/>
      <c r="J717" s="652"/>
      <c r="K717" s="652"/>
      <c r="L717" s="652"/>
      <c r="M717" s="652"/>
      <c r="N717" s="652"/>
      <c r="O717" s="652"/>
      <c r="P717" s="652"/>
      <c r="Q717" s="653"/>
    </row>
    <row r="718" spans="1:19" ht="8.25" customHeight="1">
      <c r="A718" s="498">
        <v>170</v>
      </c>
      <c r="B718" s="500" t="s">
        <v>233</v>
      </c>
      <c r="C718" s="502">
        <v>1975</v>
      </c>
      <c r="D718" s="502">
        <v>3482.9</v>
      </c>
      <c r="E718" s="502">
        <v>3171.6</v>
      </c>
      <c r="F718" s="504"/>
      <c r="G718" s="223" t="s">
        <v>224</v>
      </c>
      <c r="H718" s="255" t="s">
        <v>29</v>
      </c>
      <c r="I718" s="194">
        <v>698.08</v>
      </c>
      <c r="J718" s="204">
        <v>1.35</v>
      </c>
      <c r="K718" s="205">
        <f>I718*J718</f>
        <v>942.4080000000001</v>
      </c>
      <c r="L718" s="506">
        <f>K723</f>
        <v>1971.4080000000001</v>
      </c>
      <c r="M718" s="508">
        <f>ROUND(L718*0.75,3)</f>
        <v>1478.556</v>
      </c>
      <c r="N718" s="508">
        <f>L718-M718-O718</f>
        <v>394.2820000000001</v>
      </c>
      <c r="O718" s="489">
        <f>ROUND(L718*0.05,3)</f>
        <v>98.57</v>
      </c>
      <c r="P718" s="491"/>
      <c r="Q718" s="493"/>
      <c r="R718" s="320"/>
      <c r="S718" s="281"/>
    </row>
    <row r="719" spans="1:18" ht="19.5" customHeight="1">
      <c r="A719" s="654"/>
      <c r="B719" s="655"/>
      <c r="C719" s="457"/>
      <c r="D719" s="457"/>
      <c r="E719" s="457"/>
      <c r="F719" s="661"/>
      <c r="G719" s="202" t="s">
        <v>42</v>
      </c>
      <c r="H719" s="234" t="s">
        <v>29</v>
      </c>
      <c r="I719" s="198">
        <v>180</v>
      </c>
      <c r="J719" s="199">
        <v>1.65</v>
      </c>
      <c r="K719" s="200">
        <f>I719*J719</f>
        <v>297</v>
      </c>
      <c r="L719" s="549"/>
      <c r="M719" s="454"/>
      <c r="N719" s="454"/>
      <c r="O719" s="517"/>
      <c r="P719" s="518"/>
      <c r="Q719" s="451"/>
      <c r="R719" s="316">
        <v>2011</v>
      </c>
    </row>
    <row r="720" spans="1:19" ht="16.5" customHeight="1">
      <c r="A720" s="654"/>
      <c r="B720" s="655"/>
      <c r="C720" s="457"/>
      <c r="D720" s="457"/>
      <c r="E720" s="457"/>
      <c r="F720" s="661"/>
      <c r="G720" s="202" t="s">
        <v>486</v>
      </c>
      <c r="H720" s="234"/>
      <c r="I720" s="198"/>
      <c r="J720" s="199"/>
      <c r="K720" s="200"/>
      <c r="L720" s="549"/>
      <c r="M720" s="454"/>
      <c r="N720" s="454"/>
      <c r="O720" s="517"/>
      <c r="P720" s="518"/>
      <c r="Q720" s="451"/>
      <c r="R720" s="330" t="s">
        <v>348</v>
      </c>
      <c r="S720" s="279"/>
    </row>
    <row r="721" spans="1:19" ht="11.25" customHeight="1">
      <c r="A721" s="654"/>
      <c r="B721" s="655"/>
      <c r="C721" s="457"/>
      <c r="D721" s="457"/>
      <c r="E721" s="457"/>
      <c r="F721" s="661"/>
      <c r="G721" s="202" t="s">
        <v>46</v>
      </c>
      <c r="H721" s="234" t="s">
        <v>45</v>
      </c>
      <c r="I721" s="198">
        <v>80</v>
      </c>
      <c r="J721" s="199">
        <v>1.55</v>
      </c>
      <c r="K721" s="200">
        <f>I721*J721</f>
        <v>124</v>
      </c>
      <c r="L721" s="549"/>
      <c r="M721" s="454"/>
      <c r="N721" s="454"/>
      <c r="O721" s="517"/>
      <c r="P721" s="518"/>
      <c r="Q721" s="451"/>
      <c r="R721" s="316"/>
      <c r="S721" s="279"/>
    </row>
    <row r="722" spans="1:19" ht="10.5" customHeight="1">
      <c r="A722" s="654"/>
      <c r="B722" s="655"/>
      <c r="C722" s="457"/>
      <c r="D722" s="457"/>
      <c r="E722" s="457"/>
      <c r="F722" s="661"/>
      <c r="G722" s="202" t="s">
        <v>289</v>
      </c>
      <c r="H722" s="234" t="s">
        <v>45</v>
      </c>
      <c r="I722" s="198">
        <v>320</v>
      </c>
      <c r="J722" s="199">
        <v>1.9</v>
      </c>
      <c r="K722" s="200">
        <f>I722*J722</f>
        <v>608</v>
      </c>
      <c r="L722" s="549"/>
      <c r="M722" s="454"/>
      <c r="N722" s="454"/>
      <c r="O722" s="517"/>
      <c r="P722" s="518"/>
      <c r="Q722" s="451"/>
      <c r="R722" s="316"/>
      <c r="S722" s="279"/>
    </row>
    <row r="723" spans="1:19" ht="15" customHeight="1" thickBot="1">
      <c r="A723" s="499"/>
      <c r="B723" s="471"/>
      <c r="C723" s="503"/>
      <c r="D723" s="503"/>
      <c r="E723" s="503"/>
      <c r="F723" s="505"/>
      <c r="G723" s="217" t="s">
        <v>33</v>
      </c>
      <c r="H723" s="218"/>
      <c r="I723" s="218"/>
      <c r="J723" s="219"/>
      <c r="K723" s="220">
        <f>SUM(K718:K722)</f>
        <v>1971.4080000000001</v>
      </c>
      <c r="L723" s="507"/>
      <c r="M723" s="507"/>
      <c r="N723" s="507"/>
      <c r="O723" s="490"/>
      <c r="P723" s="492"/>
      <c r="Q723" s="494"/>
      <c r="R723" s="321"/>
      <c r="S723" s="282"/>
    </row>
    <row r="724" spans="1:17" ht="13.5" thickBot="1">
      <c r="A724" s="648" t="s">
        <v>232</v>
      </c>
      <c r="B724" s="649"/>
      <c r="C724" s="649"/>
      <c r="D724" s="649"/>
      <c r="E724" s="650"/>
      <c r="F724" s="248"/>
      <c r="G724" s="249" t="s">
        <v>100</v>
      </c>
      <c r="H724" s="250"/>
      <c r="I724" s="250"/>
      <c r="J724" s="256"/>
      <c r="K724" s="297">
        <f>K723</f>
        <v>1971.4080000000001</v>
      </c>
      <c r="L724" s="298">
        <f aca="true" t="shared" si="34" ref="L724:Q724">L718</f>
        <v>1971.4080000000001</v>
      </c>
      <c r="M724" s="298">
        <f t="shared" si="34"/>
        <v>1478.556</v>
      </c>
      <c r="N724" s="298">
        <f t="shared" si="34"/>
        <v>394.2820000000001</v>
      </c>
      <c r="O724" s="298">
        <f t="shared" si="34"/>
        <v>98.57</v>
      </c>
      <c r="P724" s="298">
        <f t="shared" si="34"/>
        <v>0</v>
      </c>
      <c r="Q724" s="298">
        <f t="shared" si="34"/>
        <v>0</v>
      </c>
    </row>
    <row r="725" spans="1:17" ht="13.5" thickBot="1">
      <c r="A725" s="651" t="s">
        <v>234</v>
      </c>
      <c r="B725" s="652"/>
      <c r="C725" s="652"/>
      <c r="D725" s="652"/>
      <c r="E725" s="652"/>
      <c r="F725" s="652"/>
      <c r="G725" s="652"/>
      <c r="H725" s="652"/>
      <c r="I725" s="652"/>
      <c r="J725" s="652"/>
      <c r="K725" s="652"/>
      <c r="L725" s="652"/>
      <c r="M725" s="652"/>
      <c r="N725" s="652"/>
      <c r="O725" s="652"/>
      <c r="P725" s="652"/>
      <c r="Q725" s="653"/>
    </row>
    <row r="726" spans="1:17" ht="8.25" customHeight="1">
      <c r="A726" s="498">
        <v>171</v>
      </c>
      <c r="B726" s="500" t="s">
        <v>236</v>
      </c>
      <c r="C726" s="502">
        <v>1976</v>
      </c>
      <c r="D726" s="509">
        <v>3543</v>
      </c>
      <c r="E726" s="502">
        <v>3198.1</v>
      </c>
      <c r="F726" s="504"/>
      <c r="G726" s="288" t="s">
        <v>224</v>
      </c>
      <c r="H726" s="204" t="s">
        <v>29</v>
      </c>
      <c r="I726" s="194">
        <v>698.08</v>
      </c>
      <c r="J726" s="204">
        <v>1.35</v>
      </c>
      <c r="K726" s="205">
        <f>I726*J726</f>
        <v>942.4080000000001</v>
      </c>
      <c r="L726" s="506">
        <f>K731</f>
        <v>1971.4080000000001</v>
      </c>
      <c r="M726" s="508">
        <f>ROUND(L726*0.75,3)</f>
        <v>1478.556</v>
      </c>
      <c r="N726" s="508">
        <f>L726-M726-O726</f>
        <v>394.2820000000001</v>
      </c>
      <c r="O726" s="489">
        <f>ROUND(L726*0.05,3)</f>
        <v>98.57</v>
      </c>
      <c r="P726" s="491"/>
      <c r="Q726" s="493"/>
    </row>
    <row r="727" spans="1:17" ht="9.75" customHeight="1">
      <c r="A727" s="654"/>
      <c r="B727" s="655"/>
      <c r="C727" s="457"/>
      <c r="D727" s="780"/>
      <c r="E727" s="457"/>
      <c r="F727" s="661"/>
      <c r="G727" s="257" t="s">
        <v>42</v>
      </c>
      <c r="H727" s="199" t="s">
        <v>29</v>
      </c>
      <c r="I727" s="198">
        <v>180</v>
      </c>
      <c r="J727" s="199">
        <v>1.65</v>
      </c>
      <c r="K727" s="200">
        <f>I727*J727</f>
        <v>297</v>
      </c>
      <c r="L727" s="549"/>
      <c r="M727" s="454"/>
      <c r="N727" s="454"/>
      <c r="O727" s="517"/>
      <c r="P727" s="518"/>
      <c r="Q727" s="451"/>
    </row>
    <row r="728" spans="1:17" ht="16.5" customHeight="1">
      <c r="A728" s="654"/>
      <c r="B728" s="655"/>
      <c r="C728" s="457"/>
      <c r="D728" s="780"/>
      <c r="E728" s="457"/>
      <c r="F728" s="661"/>
      <c r="G728" s="202" t="s">
        <v>486</v>
      </c>
      <c r="H728" s="199"/>
      <c r="I728" s="198"/>
      <c r="J728" s="199"/>
      <c r="K728" s="200"/>
      <c r="L728" s="549"/>
      <c r="M728" s="454"/>
      <c r="N728" s="454"/>
      <c r="O728" s="517"/>
      <c r="P728" s="518"/>
      <c r="Q728" s="451"/>
    </row>
    <row r="729" spans="1:17" ht="12.75" customHeight="1">
      <c r="A729" s="654"/>
      <c r="B729" s="655"/>
      <c r="C729" s="457"/>
      <c r="D729" s="780"/>
      <c r="E729" s="457"/>
      <c r="F729" s="661"/>
      <c r="G729" s="202" t="s">
        <v>46</v>
      </c>
      <c r="H729" s="199" t="s">
        <v>45</v>
      </c>
      <c r="I729" s="198">
        <v>80</v>
      </c>
      <c r="J729" s="199">
        <v>1.55</v>
      </c>
      <c r="K729" s="200">
        <f>I729*J729</f>
        <v>124</v>
      </c>
      <c r="L729" s="549"/>
      <c r="M729" s="454"/>
      <c r="N729" s="454"/>
      <c r="O729" s="517"/>
      <c r="P729" s="518"/>
      <c r="Q729" s="451"/>
    </row>
    <row r="730" spans="1:17" ht="11.25" customHeight="1">
      <c r="A730" s="654"/>
      <c r="B730" s="655"/>
      <c r="C730" s="457"/>
      <c r="D730" s="780"/>
      <c r="E730" s="457"/>
      <c r="F730" s="661"/>
      <c r="G730" s="202" t="s">
        <v>289</v>
      </c>
      <c r="H730" s="199" t="s">
        <v>45</v>
      </c>
      <c r="I730" s="198">
        <v>320</v>
      </c>
      <c r="J730" s="199">
        <v>1.9</v>
      </c>
      <c r="K730" s="200">
        <f>I730*J730</f>
        <v>608</v>
      </c>
      <c r="L730" s="549"/>
      <c r="M730" s="454"/>
      <c r="N730" s="454"/>
      <c r="O730" s="517"/>
      <c r="P730" s="518"/>
      <c r="Q730" s="451"/>
    </row>
    <row r="731" spans="1:17" ht="15" customHeight="1" thickBot="1">
      <c r="A731" s="499"/>
      <c r="B731" s="471"/>
      <c r="C731" s="503"/>
      <c r="D731" s="510"/>
      <c r="E731" s="503"/>
      <c r="F731" s="505"/>
      <c r="G731" s="299" t="s">
        <v>33</v>
      </c>
      <c r="H731" s="218"/>
      <c r="I731" s="218"/>
      <c r="J731" s="219"/>
      <c r="K731" s="220">
        <f>SUM(K726:K730)</f>
        <v>1971.4080000000001</v>
      </c>
      <c r="L731" s="507"/>
      <c r="M731" s="507"/>
      <c r="N731" s="507"/>
      <c r="O731" s="490"/>
      <c r="P731" s="492"/>
      <c r="Q731" s="494"/>
    </row>
    <row r="732" spans="1:17" ht="13.5" thickBot="1">
      <c r="A732" s="648" t="s">
        <v>235</v>
      </c>
      <c r="B732" s="649"/>
      <c r="C732" s="649"/>
      <c r="D732" s="649"/>
      <c r="E732" s="650"/>
      <c r="F732" s="248"/>
      <c r="G732" s="249" t="s">
        <v>100</v>
      </c>
      <c r="H732" s="250"/>
      <c r="I732" s="250"/>
      <c r="J732" s="256"/>
      <c r="K732" s="297">
        <f>K731</f>
        <v>1971.4080000000001</v>
      </c>
      <c r="L732" s="298">
        <f aca="true" t="shared" si="35" ref="L732:Q732">L726</f>
        <v>1971.4080000000001</v>
      </c>
      <c r="M732" s="298">
        <f t="shared" si="35"/>
        <v>1478.556</v>
      </c>
      <c r="N732" s="298">
        <f t="shared" si="35"/>
        <v>394.2820000000001</v>
      </c>
      <c r="O732" s="298">
        <f t="shared" si="35"/>
        <v>98.57</v>
      </c>
      <c r="P732" s="298">
        <f t="shared" si="35"/>
        <v>0</v>
      </c>
      <c r="Q732" s="298">
        <f t="shared" si="35"/>
        <v>0</v>
      </c>
    </row>
    <row r="733" spans="1:17" ht="13.5" thickBot="1">
      <c r="A733" s="651" t="s">
        <v>237</v>
      </c>
      <c r="B733" s="652"/>
      <c r="C733" s="652"/>
      <c r="D733" s="652"/>
      <c r="E733" s="652"/>
      <c r="F733" s="652"/>
      <c r="G733" s="652"/>
      <c r="H733" s="652"/>
      <c r="I733" s="652"/>
      <c r="J733" s="652"/>
      <c r="K733" s="652"/>
      <c r="L733" s="652"/>
      <c r="M733" s="652"/>
      <c r="N733" s="652"/>
      <c r="O733" s="652"/>
      <c r="P733" s="652"/>
      <c r="Q733" s="653"/>
    </row>
    <row r="734" spans="1:17" ht="22.5" customHeight="1">
      <c r="A734" s="498">
        <v>172</v>
      </c>
      <c r="B734" s="500" t="s">
        <v>238</v>
      </c>
      <c r="C734" s="502">
        <v>1992</v>
      </c>
      <c r="D734" s="509">
        <v>3442.7</v>
      </c>
      <c r="E734" s="502">
        <v>2739.4</v>
      </c>
      <c r="F734" s="504"/>
      <c r="G734" s="272" t="s">
        <v>239</v>
      </c>
      <c r="H734" s="204" t="s">
        <v>29</v>
      </c>
      <c r="I734" s="194">
        <v>22.5</v>
      </c>
      <c r="J734" s="204">
        <v>1.35</v>
      </c>
      <c r="K734" s="205">
        <f>I734*J734</f>
        <v>30.375000000000004</v>
      </c>
      <c r="L734" s="506">
        <f>K739</f>
        <v>1005.375</v>
      </c>
      <c r="M734" s="508">
        <f>ROUND(L734*0.75,3)</f>
        <v>754.031</v>
      </c>
      <c r="N734" s="508">
        <f>L734-M734-O734</f>
        <v>201.07500000000005</v>
      </c>
      <c r="O734" s="489">
        <f>ROUND(L734*0.05,3)</f>
        <v>50.269</v>
      </c>
      <c r="P734" s="491"/>
      <c r="Q734" s="493"/>
    </row>
    <row r="735" spans="1:17" ht="15.75" customHeight="1">
      <c r="A735" s="654"/>
      <c r="B735" s="655"/>
      <c r="C735" s="457"/>
      <c r="D735" s="780"/>
      <c r="E735" s="457"/>
      <c r="F735" s="661"/>
      <c r="G735" s="202" t="s">
        <v>486</v>
      </c>
      <c r="H735" s="199"/>
      <c r="I735" s="198"/>
      <c r="J735" s="199"/>
      <c r="K735" s="200"/>
      <c r="L735" s="549"/>
      <c r="M735" s="454"/>
      <c r="N735" s="454"/>
      <c r="O735" s="517"/>
      <c r="P735" s="518"/>
      <c r="Q735" s="451"/>
    </row>
    <row r="736" spans="1:17" ht="12" customHeight="1">
      <c r="A736" s="654"/>
      <c r="B736" s="655"/>
      <c r="C736" s="457"/>
      <c r="D736" s="780"/>
      <c r="E736" s="457"/>
      <c r="F736" s="661"/>
      <c r="G736" s="202" t="s">
        <v>46</v>
      </c>
      <c r="H736" s="199" t="s">
        <v>45</v>
      </c>
      <c r="I736" s="198">
        <v>60</v>
      </c>
      <c r="J736" s="199">
        <v>1.55</v>
      </c>
      <c r="K736" s="200">
        <f>I736*J736</f>
        <v>93</v>
      </c>
      <c r="L736" s="549"/>
      <c r="M736" s="454"/>
      <c r="N736" s="454"/>
      <c r="O736" s="517"/>
      <c r="P736" s="518"/>
      <c r="Q736" s="451"/>
    </row>
    <row r="737" spans="1:17" ht="12" customHeight="1">
      <c r="A737" s="654"/>
      <c r="B737" s="655"/>
      <c r="C737" s="457"/>
      <c r="D737" s="780"/>
      <c r="E737" s="457"/>
      <c r="F737" s="661"/>
      <c r="G737" s="202" t="s">
        <v>289</v>
      </c>
      <c r="H737" s="199" t="s">
        <v>45</v>
      </c>
      <c r="I737" s="198">
        <v>360</v>
      </c>
      <c r="J737" s="199">
        <v>1.9</v>
      </c>
      <c r="K737" s="200">
        <f>I737*J737</f>
        <v>684</v>
      </c>
      <c r="L737" s="549"/>
      <c r="M737" s="454"/>
      <c r="N737" s="454"/>
      <c r="O737" s="517"/>
      <c r="P737" s="518"/>
      <c r="Q737" s="451"/>
    </row>
    <row r="738" spans="1:17" ht="12" customHeight="1">
      <c r="A738" s="654"/>
      <c r="B738" s="655"/>
      <c r="C738" s="457"/>
      <c r="D738" s="780"/>
      <c r="E738" s="457"/>
      <c r="F738" s="661"/>
      <c r="G738" s="202" t="s">
        <v>257</v>
      </c>
      <c r="H738" s="197" t="s">
        <v>45</v>
      </c>
      <c r="I738" s="247">
        <v>120</v>
      </c>
      <c r="J738" s="197">
        <v>1.65</v>
      </c>
      <c r="K738" s="200">
        <f>I738*J738</f>
        <v>198</v>
      </c>
      <c r="L738" s="549"/>
      <c r="M738" s="454"/>
      <c r="N738" s="454"/>
      <c r="O738" s="517"/>
      <c r="P738" s="518"/>
      <c r="Q738" s="451"/>
    </row>
    <row r="739" spans="1:17" ht="15" customHeight="1" thickBot="1">
      <c r="A739" s="499"/>
      <c r="B739" s="471"/>
      <c r="C739" s="503"/>
      <c r="D739" s="510"/>
      <c r="E739" s="503"/>
      <c r="F739" s="505"/>
      <c r="G739" s="299" t="s">
        <v>33</v>
      </c>
      <c r="H739" s="218"/>
      <c r="I739" s="218"/>
      <c r="J739" s="219"/>
      <c r="K739" s="220">
        <f>SUM(K734:K738)</f>
        <v>1005.375</v>
      </c>
      <c r="L739" s="507"/>
      <c r="M739" s="507"/>
      <c r="N739" s="507"/>
      <c r="O739" s="490"/>
      <c r="P739" s="492"/>
      <c r="Q739" s="494"/>
    </row>
    <row r="740" spans="1:17" ht="13.5" thickBot="1">
      <c r="A740" s="656"/>
      <c r="B740" s="657"/>
      <c r="C740" s="657"/>
      <c r="D740" s="657"/>
      <c r="E740" s="658"/>
      <c r="F740" s="90"/>
      <c r="G740" s="91" t="s">
        <v>100</v>
      </c>
      <c r="H740" s="92"/>
      <c r="I740" s="92"/>
      <c r="J740" s="128"/>
      <c r="K740" s="295">
        <f>K739</f>
        <v>1005.375</v>
      </c>
      <c r="L740" s="296">
        <f aca="true" t="shared" si="36" ref="L740:Q740">L734</f>
        <v>1005.375</v>
      </c>
      <c r="M740" s="296">
        <f t="shared" si="36"/>
        <v>754.031</v>
      </c>
      <c r="N740" s="296">
        <f t="shared" si="36"/>
        <v>201.07500000000005</v>
      </c>
      <c r="O740" s="296">
        <f t="shared" si="36"/>
        <v>50.269</v>
      </c>
      <c r="P740" s="296">
        <f t="shared" si="36"/>
        <v>0</v>
      </c>
      <c r="Q740" s="296">
        <f t="shared" si="36"/>
        <v>0</v>
      </c>
    </row>
    <row r="741" spans="1:17" ht="13.5" thickBot="1">
      <c r="A741" s="566" t="s">
        <v>240</v>
      </c>
      <c r="B741" s="567"/>
      <c r="C741" s="567"/>
      <c r="D741" s="567"/>
      <c r="E741" s="567"/>
      <c r="F741" s="567"/>
      <c r="G741" s="567"/>
      <c r="H741" s="567"/>
      <c r="I741" s="567"/>
      <c r="J741" s="567"/>
      <c r="K741" s="567"/>
      <c r="L741" s="567"/>
      <c r="M741" s="567"/>
      <c r="N741" s="567"/>
      <c r="O741" s="567"/>
      <c r="P741" s="567"/>
      <c r="Q741" s="561"/>
    </row>
    <row r="742" spans="1:17" ht="17.25" customHeight="1">
      <c r="A742" s="498">
        <v>173</v>
      </c>
      <c r="B742" s="500" t="s">
        <v>242</v>
      </c>
      <c r="C742" s="502">
        <v>1989</v>
      </c>
      <c r="D742" s="502">
        <v>5748.5</v>
      </c>
      <c r="E742" s="502">
        <v>4476.5</v>
      </c>
      <c r="F742" s="504"/>
      <c r="G742" s="223" t="s">
        <v>223</v>
      </c>
      <c r="H742" s="204" t="s">
        <v>29</v>
      </c>
      <c r="I742" s="194">
        <v>1168.85</v>
      </c>
      <c r="J742" s="204">
        <v>1.65</v>
      </c>
      <c r="K742" s="205">
        <f>I742*J742</f>
        <v>1928.6024999999997</v>
      </c>
      <c r="L742" s="506">
        <f>K748</f>
        <v>3145.9024999999997</v>
      </c>
      <c r="M742" s="508">
        <f>ROUND(L742*0.75,3)</f>
        <v>2359.427</v>
      </c>
      <c r="N742" s="508">
        <f>L742-M742-O742</f>
        <v>629.1804999999996</v>
      </c>
      <c r="O742" s="489">
        <f>ROUND(L742*0.05,3)</f>
        <v>157.295</v>
      </c>
      <c r="P742" s="491"/>
      <c r="Q742" s="493"/>
    </row>
    <row r="743" spans="1:17" ht="19.5" customHeight="1">
      <c r="A743" s="654"/>
      <c r="B743" s="655"/>
      <c r="C743" s="457"/>
      <c r="D743" s="457"/>
      <c r="E743" s="457"/>
      <c r="F743" s="661"/>
      <c r="G743" s="202" t="s">
        <v>243</v>
      </c>
      <c r="H743" s="199" t="s">
        <v>29</v>
      </c>
      <c r="I743" s="198">
        <v>32</v>
      </c>
      <c r="J743" s="199">
        <v>0.65</v>
      </c>
      <c r="K743" s="200">
        <f>I743*J743</f>
        <v>20.8</v>
      </c>
      <c r="L743" s="549"/>
      <c r="M743" s="454"/>
      <c r="N743" s="454"/>
      <c r="O743" s="517"/>
      <c r="P743" s="518"/>
      <c r="Q743" s="451"/>
    </row>
    <row r="744" spans="1:17" ht="19.5" customHeight="1">
      <c r="A744" s="654"/>
      <c r="B744" s="655"/>
      <c r="C744" s="457"/>
      <c r="D744" s="457"/>
      <c r="E744" s="457"/>
      <c r="F744" s="661"/>
      <c r="G744" s="202" t="s">
        <v>486</v>
      </c>
      <c r="H744" s="199"/>
      <c r="I744" s="198"/>
      <c r="J744" s="199"/>
      <c r="K744" s="200"/>
      <c r="L744" s="549"/>
      <c r="M744" s="454"/>
      <c r="N744" s="454"/>
      <c r="O744" s="517"/>
      <c r="P744" s="518"/>
      <c r="Q744" s="451"/>
    </row>
    <row r="745" spans="1:17" ht="12" customHeight="1">
      <c r="A745" s="654"/>
      <c r="B745" s="655"/>
      <c r="C745" s="457"/>
      <c r="D745" s="457"/>
      <c r="E745" s="457"/>
      <c r="F745" s="661"/>
      <c r="G745" s="202" t="s">
        <v>46</v>
      </c>
      <c r="H745" s="199" t="s">
        <v>45</v>
      </c>
      <c r="I745" s="198">
        <v>90</v>
      </c>
      <c r="J745" s="199">
        <v>1.55</v>
      </c>
      <c r="K745" s="200">
        <f>I745*J745</f>
        <v>139.5</v>
      </c>
      <c r="L745" s="549"/>
      <c r="M745" s="454"/>
      <c r="N745" s="454"/>
      <c r="O745" s="517"/>
      <c r="P745" s="518"/>
      <c r="Q745" s="451"/>
    </row>
    <row r="746" spans="1:17" ht="9" customHeight="1">
      <c r="A746" s="654"/>
      <c r="B746" s="655"/>
      <c r="C746" s="457"/>
      <c r="D746" s="457"/>
      <c r="E746" s="457"/>
      <c r="F746" s="661"/>
      <c r="G746" s="202" t="s">
        <v>257</v>
      </c>
      <c r="H746" s="199" t="s">
        <v>45</v>
      </c>
      <c r="I746" s="198">
        <v>180</v>
      </c>
      <c r="J746" s="199">
        <v>1.65</v>
      </c>
      <c r="K746" s="200">
        <f>I746*J746</f>
        <v>297</v>
      </c>
      <c r="L746" s="549"/>
      <c r="M746" s="454"/>
      <c r="N746" s="454"/>
      <c r="O746" s="517"/>
      <c r="P746" s="518"/>
      <c r="Q746" s="451"/>
    </row>
    <row r="747" spans="1:17" ht="10.5" customHeight="1">
      <c r="A747" s="654"/>
      <c r="B747" s="655"/>
      <c r="C747" s="457"/>
      <c r="D747" s="457"/>
      <c r="E747" s="457"/>
      <c r="F747" s="661"/>
      <c r="G747" s="202" t="s">
        <v>289</v>
      </c>
      <c r="H747" s="199" t="s">
        <v>45</v>
      </c>
      <c r="I747" s="198">
        <v>400</v>
      </c>
      <c r="J747" s="199">
        <v>1.9</v>
      </c>
      <c r="K747" s="200">
        <f>I747*J747</f>
        <v>760</v>
      </c>
      <c r="L747" s="549"/>
      <c r="M747" s="454"/>
      <c r="N747" s="454"/>
      <c r="O747" s="517"/>
      <c r="P747" s="518"/>
      <c r="Q747" s="451"/>
    </row>
    <row r="748" spans="1:17" ht="15" customHeight="1" thickBot="1">
      <c r="A748" s="499"/>
      <c r="B748" s="471"/>
      <c r="C748" s="503"/>
      <c r="D748" s="503"/>
      <c r="E748" s="503"/>
      <c r="F748" s="505"/>
      <c r="G748" s="217" t="s">
        <v>33</v>
      </c>
      <c r="H748" s="218"/>
      <c r="I748" s="218"/>
      <c r="J748" s="219"/>
      <c r="K748" s="220">
        <f>SUM(K742:K747)</f>
        <v>3145.9024999999997</v>
      </c>
      <c r="L748" s="507"/>
      <c r="M748" s="507"/>
      <c r="N748" s="507"/>
      <c r="O748" s="490"/>
      <c r="P748" s="492"/>
      <c r="Q748" s="494"/>
    </row>
    <row r="749" spans="1:17" ht="13.5" thickBot="1">
      <c r="A749" s="648" t="s">
        <v>241</v>
      </c>
      <c r="B749" s="649"/>
      <c r="C749" s="649"/>
      <c r="D749" s="649"/>
      <c r="E749" s="650"/>
      <c r="F749" s="248"/>
      <c r="G749" s="249" t="s">
        <v>100</v>
      </c>
      <c r="H749" s="250"/>
      <c r="I749" s="250"/>
      <c r="J749" s="256"/>
      <c r="K749" s="297">
        <f>K748</f>
        <v>3145.9024999999997</v>
      </c>
      <c r="L749" s="298">
        <f aca="true" t="shared" si="37" ref="L749:Q749">L742</f>
        <v>3145.9024999999997</v>
      </c>
      <c r="M749" s="298">
        <f t="shared" si="37"/>
        <v>2359.427</v>
      </c>
      <c r="N749" s="298">
        <f t="shared" si="37"/>
        <v>629.1804999999996</v>
      </c>
      <c r="O749" s="298">
        <f t="shared" si="37"/>
        <v>157.295</v>
      </c>
      <c r="P749" s="298">
        <f t="shared" si="37"/>
        <v>0</v>
      </c>
      <c r="Q749" s="298">
        <f t="shared" si="37"/>
        <v>0</v>
      </c>
    </row>
    <row r="750" spans="1:17" ht="13.5" thickBot="1">
      <c r="A750" s="651" t="s">
        <v>244</v>
      </c>
      <c r="B750" s="652"/>
      <c r="C750" s="652"/>
      <c r="D750" s="652"/>
      <c r="E750" s="652"/>
      <c r="F750" s="652"/>
      <c r="G750" s="652"/>
      <c r="H750" s="652"/>
      <c r="I750" s="652"/>
      <c r="J750" s="652"/>
      <c r="K750" s="652"/>
      <c r="L750" s="652"/>
      <c r="M750" s="652"/>
      <c r="N750" s="652"/>
      <c r="O750" s="652"/>
      <c r="P750" s="652"/>
      <c r="Q750" s="653"/>
    </row>
    <row r="751" spans="1:17" ht="19.5" customHeight="1">
      <c r="A751" s="654">
        <v>174</v>
      </c>
      <c r="B751" s="500" t="s">
        <v>245</v>
      </c>
      <c r="C751" s="502">
        <v>1968</v>
      </c>
      <c r="D751" s="502">
        <v>2786.6</v>
      </c>
      <c r="E751" s="509">
        <v>2543</v>
      </c>
      <c r="F751" s="504"/>
      <c r="G751" s="202" t="s">
        <v>486</v>
      </c>
      <c r="H751" s="254"/>
      <c r="I751" s="225"/>
      <c r="J751" s="226"/>
      <c r="K751" s="227"/>
      <c r="L751" s="552">
        <f>K754</f>
        <v>732</v>
      </c>
      <c r="M751" s="523">
        <f>ROUND(L751*0.75,3)</f>
        <v>549</v>
      </c>
      <c r="N751" s="523">
        <f>L751-M751-O751</f>
        <v>146.4</v>
      </c>
      <c r="O751" s="523">
        <f>ROUND(L751*0.05,3)</f>
        <v>36.6</v>
      </c>
      <c r="P751" s="491"/>
      <c r="Q751" s="493"/>
    </row>
    <row r="752" spans="1:17" ht="12.75" customHeight="1">
      <c r="A752" s="654"/>
      <c r="B752" s="655"/>
      <c r="C752" s="457"/>
      <c r="D752" s="457"/>
      <c r="E752" s="780"/>
      <c r="F752" s="661"/>
      <c r="G752" s="202" t="s">
        <v>46</v>
      </c>
      <c r="H752" s="214" t="s">
        <v>45</v>
      </c>
      <c r="I752" s="198">
        <v>80</v>
      </c>
      <c r="J752" s="199">
        <v>1.55</v>
      </c>
      <c r="K752" s="200">
        <f>I752*J752</f>
        <v>124</v>
      </c>
      <c r="L752" s="549"/>
      <c r="M752" s="454"/>
      <c r="N752" s="454"/>
      <c r="O752" s="454"/>
      <c r="P752" s="518"/>
      <c r="Q752" s="451"/>
    </row>
    <row r="753" spans="1:17" ht="12" customHeight="1">
      <c r="A753" s="654"/>
      <c r="B753" s="655"/>
      <c r="C753" s="457"/>
      <c r="D753" s="457"/>
      <c r="E753" s="780"/>
      <c r="F753" s="661"/>
      <c r="G753" s="202" t="s">
        <v>289</v>
      </c>
      <c r="H753" s="214" t="s">
        <v>45</v>
      </c>
      <c r="I753" s="198">
        <v>320</v>
      </c>
      <c r="J753" s="199">
        <v>1.9</v>
      </c>
      <c r="K753" s="200">
        <f>I753*J753</f>
        <v>608</v>
      </c>
      <c r="L753" s="549"/>
      <c r="M753" s="454"/>
      <c r="N753" s="454"/>
      <c r="O753" s="454"/>
      <c r="P753" s="518"/>
      <c r="Q753" s="451"/>
    </row>
    <row r="754" spans="1:17" ht="15" customHeight="1" thickBot="1">
      <c r="A754" s="499"/>
      <c r="B754" s="471"/>
      <c r="C754" s="503"/>
      <c r="D754" s="503"/>
      <c r="E754" s="510"/>
      <c r="F754" s="505"/>
      <c r="G754" s="217" t="s">
        <v>33</v>
      </c>
      <c r="H754" s="218"/>
      <c r="I754" s="218"/>
      <c r="J754" s="219"/>
      <c r="K754" s="220">
        <f>SUM(K751:K753)</f>
        <v>732</v>
      </c>
      <c r="L754" s="507"/>
      <c r="M754" s="461"/>
      <c r="N754" s="461"/>
      <c r="O754" s="461"/>
      <c r="P754" s="492"/>
      <c r="Q754" s="494"/>
    </row>
    <row r="755" spans="1:17" ht="13.5" thickBot="1">
      <c r="A755" s="648" t="s">
        <v>246</v>
      </c>
      <c r="B755" s="649"/>
      <c r="C755" s="649"/>
      <c r="D755" s="649"/>
      <c r="E755" s="650"/>
      <c r="F755" s="248"/>
      <c r="G755" s="249" t="s">
        <v>100</v>
      </c>
      <c r="H755" s="250"/>
      <c r="I755" s="250"/>
      <c r="J755" s="256"/>
      <c r="K755" s="297">
        <f>K754</f>
        <v>732</v>
      </c>
      <c r="L755" s="233">
        <f aca="true" t="shared" si="38" ref="L755:Q755">SUM(L751:L754)</f>
        <v>732</v>
      </c>
      <c r="M755" s="233">
        <f t="shared" si="38"/>
        <v>549</v>
      </c>
      <c r="N755" s="233">
        <f t="shared" si="38"/>
        <v>146.4</v>
      </c>
      <c r="O755" s="233">
        <f t="shared" si="38"/>
        <v>36.6</v>
      </c>
      <c r="P755" s="233">
        <f t="shared" si="38"/>
        <v>0</v>
      </c>
      <c r="Q755" s="233">
        <f t="shared" si="38"/>
        <v>0</v>
      </c>
    </row>
    <row r="756" spans="1:17" ht="13.5" thickBot="1">
      <c r="A756" s="651" t="s">
        <v>247</v>
      </c>
      <c r="B756" s="652"/>
      <c r="C756" s="652"/>
      <c r="D756" s="652"/>
      <c r="E756" s="652"/>
      <c r="F756" s="652"/>
      <c r="G756" s="652"/>
      <c r="H756" s="652"/>
      <c r="I756" s="652"/>
      <c r="J756" s="652"/>
      <c r="K756" s="652"/>
      <c r="L756" s="652"/>
      <c r="M756" s="652"/>
      <c r="N756" s="652"/>
      <c r="O756" s="652"/>
      <c r="P756" s="652"/>
      <c r="Q756" s="653"/>
    </row>
    <row r="757" spans="1:17" ht="8.25" customHeight="1">
      <c r="A757" s="498">
        <v>175</v>
      </c>
      <c r="B757" s="500" t="s">
        <v>248</v>
      </c>
      <c r="C757" s="502">
        <v>1969</v>
      </c>
      <c r="D757" s="502">
        <v>2763.9</v>
      </c>
      <c r="E757" s="502">
        <v>2529.5</v>
      </c>
      <c r="F757" s="502"/>
      <c r="G757" s="288" t="s">
        <v>42</v>
      </c>
      <c r="H757" s="226" t="s">
        <v>29</v>
      </c>
      <c r="I757" s="225">
        <v>180</v>
      </c>
      <c r="J757" s="204">
        <v>1.65</v>
      </c>
      <c r="K757" s="205">
        <f>I757*J757</f>
        <v>297</v>
      </c>
      <c r="L757" s="506">
        <f>K763</f>
        <v>2029</v>
      </c>
      <c r="M757" s="508">
        <f>ROUND(L757*0.75,3)</f>
        <v>1521.75</v>
      </c>
      <c r="N757" s="508">
        <f>L757-M757-O757</f>
        <v>405.8</v>
      </c>
      <c r="O757" s="489">
        <f>ROUND(L757*0.05,3)</f>
        <v>101.45</v>
      </c>
      <c r="P757" s="491"/>
      <c r="Q757" s="493"/>
    </row>
    <row r="758" spans="1:17" ht="19.5" customHeight="1">
      <c r="A758" s="654"/>
      <c r="B758" s="655"/>
      <c r="C758" s="457"/>
      <c r="D758" s="457"/>
      <c r="E758" s="457"/>
      <c r="F758" s="480"/>
      <c r="G758" s="202" t="s">
        <v>243</v>
      </c>
      <c r="H758" s="199" t="s">
        <v>45</v>
      </c>
      <c r="I758" s="198">
        <v>500</v>
      </c>
      <c r="J758" s="199">
        <v>0.65</v>
      </c>
      <c r="K758" s="200">
        <f>I758*J758</f>
        <v>325</v>
      </c>
      <c r="L758" s="549"/>
      <c r="M758" s="454"/>
      <c r="N758" s="454"/>
      <c r="O758" s="517"/>
      <c r="P758" s="518"/>
      <c r="Q758" s="451"/>
    </row>
    <row r="759" spans="1:17" ht="19.5" customHeight="1">
      <c r="A759" s="654"/>
      <c r="B759" s="655"/>
      <c r="C759" s="457"/>
      <c r="D759" s="457"/>
      <c r="E759" s="457"/>
      <c r="F759" s="480"/>
      <c r="G759" s="202" t="s">
        <v>486</v>
      </c>
      <c r="H759" s="199"/>
      <c r="I759" s="198"/>
      <c r="J759" s="199"/>
      <c r="K759" s="200"/>
      <c r="L759" s="549"/>
      <c r="M759" s="454"/>
      <c r="N759" s="454"/>
      <c r="O759" s="517"/>
      <c r="P759" s="518"/>
      <c r="Q759" s="451"/>
    </row>
    <row r="760" spans="1:17" ht="12.75" customHeight="1">
      <c r="A760" s="654"/>
      <c r="B760" s="655"/>
      <c r="C760" s="457"/>
      <c r="D760" s="457"/>
      <c r="E760" s="457"/>
      <c r="F760" s="480"/>
      <c r="G760" s="202" t="s">
        <v>46</v>
      </c>
      <c r="H760" s="199" t="s">
        <v>45</v>
      </c>
      <c r="I760" s="198">
        <v>80</v>
      </c>
      <c r="J760" s="199">
        <v>1.55</v>
      </c>
      <c r="K760" s="200">
        <f>I760*J760</f>
        <v>124</v>
      </c>
      <c r="L760" s="549"/>
      <c r="M760" s="454"/>
      <c r="N760" s="454"/>
      <c r="O760" s="517"/>
      <c r="P760" s="518"/>
      <c r="Q760" s="451"/>
    </row>
    <row r="761" spans="1:17" ht="10.5" customHeight="1">
      <c r="A761" s="654"/>
      <c r="B761" s="655"/>
      <c r="C761" s="457"/>
      <c r="D761" s="457"/>
      <c r="E761" s="457"/>
      <c r="F761" s="480"/>
      <c r="G761" s="202" t="s">
        <v>289</v>
      </c>
      <c r="H761" s="199" t="s">
        <v>45</v>
      </c>
      <c r="I761" s="198">
        <v>320</v>
      </c>
      <c r="J761" s="199">
        <v>1.9</v>
      </c>
      <c r="K761" s="200">
        <f>I761*J761</f>
        <v>608</v>
      </c>
      <c r="L761" s="549"/>
      <c r="M761" s="454"/>
      <c r="N761" s="454"/>
      <c r="O761" s="517"/>
      <c r="P761" s="518"/>
      <c r="Q761" s="451"/>
    </row>
    <row r="762" spans="1:17" ht="10.5" customHeight="1">
      <c r="A762" s="654"/>
      <c r="B762" s="655"/>
      <c r="C762" s="457"/>
      <c r="D762" s="457"/>
      <c r="E762" s="457"/>
      <c r="F762" s="480"/>
      <c r="G762" s="202" t="s">
        <v>70</v>
      </c>
      <c r="H762" s="199" t="s">
        <v>45</v>
      </c>
      <c r="I762" s="198">
        <v>150</v>
      </c>
      <c r="J762" s="199">
        <v>4.5</v>
      </c>
      <c r="K762" s="200">
        <f>I762*J762</f>
        <v>675</v>
      </c>
      <c r="L762" s="549"/>
      <c r="M762" s="454"/>
      <c r="N762" s="454"/>
      <c r="O762" s="517"/>
      <c r="P762" s="518"/>
      <c r="Q762" s="451"/>
    </row>
    <row r="763" spans="1:17" ht="15" customHeight="1" thickBot="1">
      <c r="A763" s="499"/>
      <c r="B763" s="471"/>
      <c r="C763" s="503"/>
      <c r="D763" s="503"/>
      <c r="E763" s="503"/>
      <c r="F763" s="503"/>
      <c r="G763" s="217" t="s">
        <v>33</v>
      </c>
      <c r="H763" s="218"/>
      <c r="I763" s="218"/>
      <c r="J763" s="219"/>
      <c r="K763" s="220">
        <f>SUM(K757:K762)</f>
        <v>2029</v>
      </c>
      <c r="L763" s="507"/>
      <c r="M763" s="507"/>
      <c r="N763" s="507"/>
      <c r="O763" s="490"/>
      <c r="P763" s="492"/>
      <c r="Q763" s="494"/>
    </row>
    <row r="764" spans="1:17" ht="13.5" thickBot="1">
      <c r="A764" s="648" t="s">
        <v>249</v>
      </c>
      <c r="B764" s="649"/>
      <c r="C764" s="649"/>
      <c r="D764" s="649"/>
      <c r="E764" s="650"/>
      <c r="F764" s="248"/>
      <c r="G764" s="249" t="s">
        <v>100</v>
      </c>
      <c r="H764" s="250"/>
      <c r="I764" s="250"/>
      <c r="J764" s="256"/>
      <c r="K764" s="297">
        <f>K763</f>
        <v>2029</v>
      </c>
      <c r="L764" s="298">
        <f aca="true" t="shared" si="39" ref="L764:Q764">L757</f>
        <v>2029</v>
      </c>
      <c r="M764" s="298">
        <f t="shared" si="39"/>
        <v>1521.75</v>
      </c>
      <c r="N764" s="298">
        <f t="shared" si="39"/>
        <v>405.8</v>
      </c>
      <c r="O764" s="298">
        <f t="shared" si="39"/>
        <v>101.45</v>
      </c>
      <c r="P764" s="298">
        <f t="shared" si="39"/>
        <v>0</v>
      </c>
      <c r="Q764" s="298">
        <f t="shared" si="39"/>
        <v>0</v>
      </c>
    </row>
    <row r="765" spans="1:17" ht="13.5" thickBot="1">
      <c r="A765" s="651" t="s">
        <v>190</v>
      </c>
      <c r="B765" s="652"/>
      <c r="C765" s="652"/>
      <c r="D765" s="652"/>
      <c r="E765" s="652"/>
      <c r="F765" s="652"/>
      <c r="G765" s="652"/>
      <c r="H765" s="652"/>
      <c r="I765" s="652"/>
      <c r="J765" s="652"/>
      <c r="K765" s="652"/>
      <c r="L765" s="652"/>
      <c r="M765" s="652"/>
      <c r="N765" s="652"/>
      <c r="O765" s="652"/>
      <c r="P765" s="652"/>
      <c r="Q765" s="653"/>
    </row>
    <row r="766" spans="1:17" ht="13.5" customHeight="1">
      <c r="A766" s="498">
        <v>176</v>
      </c>
      <c r="B766" s="500" t="s">
        <v>336</v>
      </c>
      <c r="C766" s="502">
        <v>1978</v>
      </c>
      <c r="D766" s="502">
        <v>3700.9</v>
      </c>
      <c r="E766" s="502">
        <v>3224.2</v>
      </c>
      <c r="F766" s="504"/>
      <c r="G766" s="223" t="s">
        <v>224</v>
      </c>
      <c r="H766" s="226" t="s">
        <v>29</v>
      </c>
      <c r="I766" s="225">
        <v>1354</v>
      </c>
      <c r="J766" s="226">
        <v>1.35</v>
      </c>
      <c r="K766" s="227">
        <f>I766*J766</f>
        <v>1827.9</v>
      </c>
      <c r="L766" s="506">
        <f>K775</f>
        <v>4857.2</v>
      </c>
      <c r="M766" s="508">
        <f>ROUND(L766*0.75,3)</f>
        <v>3642.9</v>
      </c>
      <c r="N766" s="508">
        <f>L766-M766-O766</f>
        <v>971.4399999999997</v>
      </c>
      <c r="O766" s="489">
        <f>ROUND(L766*0.05,3)</f>
        <v>242.86</v>
      </c>
      <c r="P766" s="491"/>
      <c r="Q766" s="493"/>
    </row>
    <row r="767" spans="1:17" ht="9.75" customHeight="1">
      <c r="A767" s="654"/>
      <c r="B767" s="655"/>
      <c r="C767" s="457"/>
      <c r="D767" s="457"/>
      <c r="E767" s="457"/>
      <c r="F767" s="661"/>
      <c r="G767" s="257" t="s">
        <v>42</v>
      </c>
      <c r="H767" s="199" t="s">
        <v>29</v>
      </c>
      <c r="I767" s="198">
        <v>700</v>
      </c>
      <c r="J767" s="199">
        <v>1.65</v>
      </c>
      <c r="K767" s="200">
        <f>I767*J767</f>
        <v>1155</v>
      </c>
      <c r="L767" s="549"/>
      <c r="M767" s="454"/>
      <c r="N767" s="454"/>
      <c r="O767" s="517"/>
      <c r="P767" s="518"/>
      <c r="Q767" s="451"/>
    </row>
    <row r="768" spans="1:17" ht="18" customHeight="1">
      <c r="A768" s="654"/>
      <c r="B768" s="655"/>
      <c r="C768" s="457"/>
      <c r="D768" s="457"/>
      <c r="E768" s="457"/>
      <c r="F768" s="661"/>
      <c r="G768" s="202" t="s">
        <v>486</v>
      </c>
      <c r="H768" s="199"/>
      <c r="I768" s="198"/>
      <c r="J768" s="199"/>
      <c r="K768" s="200"/>
      <c r="L768" s="549"/>
      <c r="M768" s="454"/>
      <c r="N768" s="454"/>
      <c r="O768" s="517"/>
      <c r="P768" s="518"/>
      <c r="Q768" s="451"/>
    </row>
    <row r="769" spans="1:17" ht="8.25" customHeight="1">
      <c r="A769" s="654"/>
      <c r="B769" s="655"/>
      <c r="C769" s="457"/>
      <c r="D769" s="457"/>
      <c r="E769" s="457"/>
      <c r="F769" s="661"/>
      <c r="G769" s="202" t="s">
        <v>289</v>
      </c>
      <c r="H769" s="199" t="s">
        <v>45</v>
      </c>
      <c r="I769" s="198">
        <v>392</v>
      </c>
      <c r="J769" s="199">
        <v>1.9</v>
      </c>
      <c r="K769" s="200">
        <f aca="true" t="shared" si="40" ref="K769:K774">I769*J769</f>
        <v>744.8</v>
      </c>
      <c r="L769" s="549"/>
      <c r="M769" s="454"/>
      <c r="N769" s="454"/>
      <c r="O769" s="517"/>
      <c r="P769" s="518"/>
      <c r="Q769" s="451"/>
    </row>
    <row r="770" spans="1:17" ht="12.75" customHeight="1">
      <c r="A770" s="654"/>
      <c r="B770" s="655"/>
      <c r="C770" s="457"/>
      <c r="D770" s="457"/>
      <c r="E770" s="457"/>
      <c r="F770" s="661"/>
      <c r="G770" s="202" t="s">
        <v>46</v>
      </c>
      <c r="H770" s="199" t="s">
        <v>45</v>
      </c>
      <c r="I770" s="198">
        <v>90</v>
      </c>
      <c r="J770" s="199">
        <v>1.55</v>
      </c>
      <c r="K770" s="200">
        <f t="shared" si="40"/>
        <v>139.5</v>
      </c>
      <c r="L770" s="549"/>
      <c r="M770" s="454"/>
      <c r="N770" s="454"/>
      <c r="O770" s="517"/>
      <c r="P770" s="518"/>
      <c r="Q770" s="451"/>
    </row>
    <row r="771" spans="1:17" ht="12" customHeight="1">
      <c r="A771" s="654"/>
      <c r="B771" s="655"/>
      <c r="C771" s="457"/>
      <c r="D771" s="457"/>
      <c r="E771" s="457"/>
      <c r="F771" s="661"/>
      <c r="G771" s="202" t="s">
        <v>70</v>
      </c>
      <c r="H771" s="199" t="s">
        <v>45</v>
      </c>
      <c r="I771" s="198">
        <v>220</v>
      </c>
      <c r="J771" s="199">
        <v>4.5</v>
      </c>
      <c r="K771" s="200">
        <f t="shared" si="40"/>
        <v>990</v>
      </c>
      <c r="L771" s="549"/>
      <c r="M771" s="454"/>
      <c r="N771" s="454"/>
      <c r="O771" s="517"/>
      <c r="P771" s="518"/>
      <c r="Q771" s="451"/>
    </row>
    <row r="772" spans="1:17" ht="12" customHeight="1">
      <c r="A772" s="654"/>
      <c r="B772" s="655"/>
      <c r="C772" s="457"/>
      <c r="D772" s="457"/>
      <c r="E772" s="457"/>
      <c r="F772" s="661"/>
      <c r="G772" s="202" t="s">
        <v>186</v>
      </c>
      <c r="H772" s="199" t="s">
        <v>147</v>
      </c>
      <c r="I772" s="198">
        <v>1</v>
      </c>
      <c r="J772" s="304"/>
      <c r="K772" s="200">
        <f t="shared" si="40"/>
        <v>0</v>
      </c>
      <c r="L772" s="549"/>
      <c r="M772" s="454"/>
      <c r="N772" s="454"/>
      <c r="O772" s="517"/>
      <c r="P772" s="518"/>
      <c r="Q772" s="451"/>
    </row>
    <row r="773" spans="1:17" ht="12" customHeight="1">
      <c r="A773" s="654"/>
      <c r="B773" s="655"/>
      <c r="C773" s="457"/>
      <c r="D773" s="457"/>
      <c r="E773" s="457"/>
      <c r="F773" s="661"/>
      <c r="G773" s="202" t="s">
        <v>176</v>
      </c>
      <c r="H773" s="199" t="s">
        <v>147</v>
      </c>
      <c r="I773" s="198">
        <v>1</v>
      </c>
      <c r="J773" s="304"/>
      <c r="K773" s="200">
        <f t="shared" si="40"/>
        <v>0</v>
      </c>
      <c r="L773" s="549"/>
      <c r="M773" s="454"/>
      <c r="N773" s="454"/>
      <c r="O773" s="517"/>
      <c r="P773" s="518"/>
      <c r="Q773" s="451"/>
    </row>
    <row r="774" spans="1:17" ht="12" customHeight="1">
      <c r="A774" s="654"/>
      <c r="B774" s="655"/>
      <c r="C774" s="457"/>
      <c r="D774" s="457"/>
      <c r="E774" s="457"/>
      <c r="F774" s="661"/>
      <c r="G774" s="202" t="s">
        <v>165</v>
      </c>
      <c r="H774" s="199" t="s">
        <v>147</v>
      </c>
      <c r="I774" s="198">
        <v>1</v>
      </c>
      <c r="J774" s="304"/>
      <c r="K774" s="200">
        <f t="shared" si="40"/>
        <v>0</v>
      </c>
      <c r="L774" s="549"/>
      <c r="M774" s="454"/>
      <c r="N774" s="454"/>
      <c r="O774" s="517"/>
      <c r="P774" s="518"/>
      <c r="Q774" s="451"/>
    </row>
    <row r="775" spans="1:17" ht="15" customHeight="1" thickBot="1">
      <c r="A775" s="499"/>
      <c r="B775" s="471"/>
      <c r="C775" s="503"/>
      <c r="D775" s="503"/>
      <c r="E775" s="503"/>
      <c r="F775" s="505"/>
      <c r="G775" s="217" t="s">
        <v>33</v>
      </c>
      <c r="H775" s="218"/>
      <c r="I775" s="218"/>
      <c r="J775" s="219"/>
      <c r="K775" s="220">
        <f>SUM(K766:K774)</f>
        <v>4857.2</v>
      </c>
      <c r="L775" s="507"/>
      <c r="M775" s="507"/>
      <c r="N775" s="507"/>
      <c r="O775" s="490"/>
      <c r="P775" s="492"/>
      <c r="Q775" s="494"/>
    </row>
    <row r="776" spans="1:17" ht="13.5" thickBot="1">
      <c r="A776" s="656" t="s">
        <v>335</v>
      </c>
      <c r="B776" s="657"/>
      <c r="C776" s="657"/>
      <c r="D776" s="657"/>
      <c r="E776" s="658"/>
      <c r="F776" s="90"/>
      <c r="G776" s="91" t="s">
        <v>100</v>
      </c>
      <c r="H776" s="92"/>
      <c r="I776" s="92"/>
      <c r="J776" s="128"/>
      <c r="K776" s="295">
        <f>K775</f>
        <v>4857.2</v>
      </c>
      <c r="L776" s="296">
        <f aca="true" t="shared" si="41" ref="L776:Q776">L766</f>
        <v>4857.2</v>
      </c>
      <c r="M776" s="296">
        <f t="shared" si="41"/>
        <v>3642.9</v>
      </c>
      <c r="N776" s="296">
        <f t="shared" si="41"/>
        <v>971.4399999999997</v>
      </c>
      <c r="O776" s="296">
        <f t="shared" si="41"/>
        <v>242.86</v>
      </c>
      <c r="P776" s="296">
        <f t="shared" si="41"/>
        <v>0</v>
      </c>
      <c r="Q776" s="296">
        <f t="shared" si="41"/>
        <v>0</v>
      </c>
    </row>
    <row r="777" spans="1:17" ht="13.5" thickBot="1">
      <c r="A777" s="112"/>
      <c r="B777" s="113" t="s">
        <v>108</v>
      </c>
      <c r="C777" s="113"/>
      <c r="D777" s="130"/>
      <c r="E777" s="114"/>
      <c r="F777" s="131"/>
      <c r="G777" s="115" t="s">
        <v>470</v>
      </c>
      <c r="H777" s="113"/>
      <c r="I777" s="113"/>
      <c r="J777" s="113"/>
      <c r="K777" s="308">
        <f aca="true" t="shared" si="42" ref="K777:Q777">K69+K116+K157+K180+K234+K288+K308+K336+K364+K441+K459+K487+K509+K517+K607+K648+K668+K674+K680+K687+K691+K699+K707+K716+K724+K732+K740+K749+K755+K764+K776</f>
        <v>387451.13950000005</v>
      </c>
      <c r="L777" s="116">
        <f t="shared" si="42"/>
        <v>361612.9545000001</v>
      </c>
      <c r="M777" s="308">
        <f t="shared" si="42"/>
        <v>271209.7260000001</v>
      </c>
      <c r="N777" s="116">
        <f t="shared" si="42"/>
        <v>72449.2525</v>
      </c>
      <c r="O777" s="116">
        <f t="shared" si="42"/>
        <v>18080.657999999996</v>
      </c>
      <c r="P777" s="116">
        <f t="shared" si="42"/>
        <v>0</v>
      </c>
      <c r="Q777" s="116">
        <f t="shared" si="42"/>
        <v>0</v>
      </c>
    </row>
  </sheetData>
  <sheetProtection/>
  <mergeCells count="2199">
    <mergeCell ref="Q290:Q291"/>
    <mergeCell ref="P290:P291"/>
    <mergeCell ref="L290:L291"/>
    <mergeCell ref="O290:O291"/>
    <mergeCell ref="M290:M291"/>
    <mergeCell ref="N290:N291"/>
    <mergeCell ref="Q333:Q335"/>
    <mergeCell ref="Q445:Q446"/>
    <mergeCell ref="L436:L440"/>
    <mergeCell ref="M425:M428"/>
    <mergeCell ref="N429:N433"/>
    <mergeCell ref="P410:P415"/>
    <mergeCell ref="N393:N397"/>
    <mergeCell ref="L366:L370"/>
    <mergeCell ref="L377:L381"/>
    <mergeCell ref="N434:N435"/>
    <mergeCell ref="O436:O440"/>
    <mergeCell ref="O434:O435"/>
    <mergeCell ref="N436:N440"/>
    <mergeCell ref="M436:M440"/>
    <mergeCell ref="A442:Q442"/>
    <mergeCell ref="P447:P448"/>
    <mergeCell ref="P445:P446"/>
    <mergeCell ref="Q443:Q444"/>
    <mergeCell ref="P436:P440"/>
    <mergeCell ref="Q436:Q440"/>
    <mergeCell ref="D445:D446"/>
    <mergeCell ref="F436:F440"/>
    <mergeCell ref="D443:D444"/>
    <mergeCell ref="A436:A440"/>
    <mergeCell ref="A441:E441"/>
    <mergeCell ref="C447:C448"/>
    <mergeCell ref="C436:C440"/>
    <mergeCell ref="D436:D440"/>
    <mergeCell ref="E436:E440"/>
    <mergeCell ref="A443:A444"/>
    <mergeCell ref="B443:B444"/>
    <mergeCell ref="C443:C444"/>
    <mergeCell ref="A453:A454"/>
    <mergeCell ref="B453:B454"/>
    <mergeCell ref="C453:C454"/>
    <mergeCell ref="E451:E452"/>
    <mergeCell ref="C429:C433"/>
    <mergeCell ref="D429:D433"/>
    <mergeCell ref="C434:C435"/>
    <mergeCell ref="C425:C428"/>
    <mergeCell ref="D425:D428"/>
    <mergeCell ref="D434:D435"/>
    <mergeCell ref="F434:F435"/>
    <mergeCell ref="E434:E435"/>
    <mergeCell ref="F425:F428"/>
    <mergeCell ref="E429:E433"/>
    <mergeCell ref="F429:F433"/>
    <mergeCell ref="B416:B419"/>
    <mergeCell ref="A405:A409"/>
    <mergeCell ref="B405:B409"/>
    <mergeCell ref="E425:E428"/>
    <mergeCell ref="C420:C424"/>
    <mergeCell ref="D420:D424"/>
    <mergeCell ref="B425:B428"/>
    <mergeCell ref="A429:A433"/>
    <mergeCell ref="B429:B433"/>
    <mergeCell ref="A420:A424"/>
    <mergeCell ref="B420:B424"/>
    <mergeCell ref="E321:E322"/>
    <mergeCell ref="Q328:Q332"/>
    <mergeCell ref="E328:E332"/>
    <mergeCell ref="F328:F332"/>
    <mergeCell ref="L328:L332"/>
    <mergeCell ref="M328:M332"/>
    <mergeCell ref="N328:N332"/>
    <mergeCell ref="O328:O332"/>
    <mergeCell ref="P328:P332"/>
    <mergeCell ref="E323:E325"/>
    <mergeCell ref="M310:M311"/>
    <mergeCell ref="D310:D311"/>
    <mergeCell ref="M323:M325"/>
    <mergeCell ref="L310:L311"/>
    <mergeCell ref="F321:F322"/>
    <mergeCell ref="L321:L322"/>
    <mergeCell ref="M321:M322"/>
    <mergeCell ref="F310:F311"/>
    <mergeCell ref="F312:F313"/>
    <mergeCell ref="L312:L313"/>
    <mergeCell ref="Q305:Q307"/>
    <mergeCell ref="N305:N307"/>
    <mergeCell ref="Q321:Q322"/>
    <mergeCell ref="N321:N322"/>
    <mergeCell ref="P321:P322"/>
    <mergeCell ref="O321:O322"/>
    <mergeCell ref="O310:O311"/>
    <mergeCell ref="P310:P311"/>
    <mergeCell ref="Q310:Q311"/>
    <mergeCell ref="B323:B325"/>
    <mergeCell ref="C323:C325"/>
    <mergeCell ref="D323:D325"/>
    <mergeCell ref="P305:P307"/>
    <mergeCell ref="N310:N311"/>
    <mergeCell ref="A308:E308"/>
    <mergeCell ref="A310:A311"/>
    <mergeCell ref="E310:E311"/>
    <mergeCell ref="B310:B311"/>
    <mergeCell ref="C310:C311"/>
    <mergeCell ref="A312:A313"/>
    <mergeCell ref="C328:C332"/>
    <mergeCell ref="D328:D332"/>
    <mergeCell ref="D326:D327"/>
    <mergeCell ref="C312:C313"/>
    <mergeCell ref="A316:A318"/>
    <mergeCell ref="B316:B318"/>
    <mergeCell ref="B321:B322"/>
    <mergeCell ref="A314:A315"/>
    <mergeCell ref="A326:A327"/>
    <mergeCell ref="Q299:Q304"/>
    <mergeCell ref="A305:A307"/>
    <mergeCell ref="B305:B307"/>
    <mergeCell ref="C305:C307"/>
    <mergeCell ref="D305:D307"/>
    <mergeCell ref="E305:E307"/>
    <mergeCell ref="F305:F307"/>
    <mergeCell ref="L305:L307"/>
    <mergeCell ref="O305:O307"/>
    <mergeCell ref="M305:M307"/>
    <mergeCell ref="P294:P298"/>
    <mergeCell ref="M294:M298"/>
    <mergeCell ref="O294:O298"/>
    <mergeCell ref="O299:O304"/>
    <mergeCell ref="N294:N298"/>
    <mergeCell ref="F299:F304"/>
    <mergeCell ref="M299:M304"/>
    <mergeCell ref="N299:N304"/>
    <mergeCell ref="F294:F298"/>
    <mergeCell ref="Q283:Q287"/>
    <mergeCell ref="A288:E288"/>
    <mergeCell ref="C283:C287"/>
    <mergeCell ref="D283:D287"/>
    <mergeCell ref="E283:E287"/>
    <mergeCell ref="O283:O287"/>
    <mergeCell ref="P283:P287"/>
    <mergeCell ref="A276:A278"/>
    <mergeCell ref="M283:M287"/>
    <mergeCell ref="L283:L287"/>
    <mergeCell ref="N276:N278"/>
    <mergeCell ref="E279:E282"/>
    <mergeCell ref="F283:F287"/>
    <mergeCell ref="A283:A287"/>
    <mergeCell ref="B283:B287"/>
    <mergeCell ref="E276:E278"/>
    <mergeCell ref="B276:B278"/>
    <mergeCell ref="A279:A282"/>
    <mergeCell ref="B279:B282"/>
    <mergeCell ref="C279:C282"/>
    <mergeCell ref="D279:D282"/>
    <mergeCell ref="C276:C278"/>
    <mergeCell ref="D276:D278"/>
    <mergeCell ref="N283:N287"/>
    <mergeCell ref="M279:M282"/>
    <mergeCell ref="L276:L278"/>
    <mergeCell ref="M276:M278"/>
    <mergeCell ref="L272:L273"/>
    <mergeCell ref="N272:N273"/>
    <mergeCell ref="F276:F278"/>
    <mergeCell ref="F274:F275"/>
    <mergeCell ref="L274:L275"/>
    <mergeCell ref="M274:M275"/>
    <mergeCell ref="N274:N275"/>
    <mergeCell ref="M272:M273"/>
    <mergeCell ref="P279:P282"/>
    <mergeCell ref="Q274:Q275"/>
    <mergeCell ref="Q276:Q278"/>
    <mergeCell ref="P276:P278"/>
    <mergeCell ref="Q279:Q282"/>
    <mergeCell ref="A274:A275"/>
    <mergeCell ref="B274:B275"/>
    <mergeCell ref="C274:C275"/>
    <mergeCell ref="F272:F273"/>
    <mergeCell ref="D274:D275"/>
    <mergeCell ref="A272:A273"/>
    <mergeCell ref="B272:B273"/>
    <mergeCell ref="C272:C273"/>
    <mergeCell ref="D272:D273"/>
    <mergeCell ref="P261:P262"/>
    <mergeCell ref="F267:F271"/>
    <mergeCell ref="B267:B271"/>
    <mergeCell ref="A267:A271"/>
    <mergeCell ref="C267:C271"/>
    <mergeCell ref="D267:D271"/>
    <mergeCell ref="L267:L271"/>
    <mergeCell ref="E267:E271"/>
    <mergeCell ref="P267:P271"/>
    <mergeCell ref="M267:M271"/>
    <mergeCell ref="O267:O271"/>
    <mergeCell ref="N261:N262"/>
    <mergeCell ref="O261:O262"/>
    <mergeCell ref="N267:N271"/>
    <mergeCell ref="O263:O266"/>
    <mergeCell ref="N263:N266"/>
    <mergeCell ref="F263:F266"/>
    <mergeCell ref="M263:M266"/>
    <mergeCell ref="M261:M262"/>
    <mergeCell ref="L263:L266"/>
    <mergeCell ref="F258:F260"/>
    <mergeCell ref="C258:C260"/>
    <mergeCell ref="A261:A262"/>
    <mergeCell ref="B261:B262"/>
    <mergeCell ref="C261:C262"/>
    <mergeCell ref="E261:E262"/>
    <mergeCell ref="F254:F255"/>
    <mergeCell ref="L256:L257"/>
    <mergeCell ref="B256:B257"/>
    <mergeCell ref="C256:C257"/>
    <mergeCell ref="L254:L255"/>
    <mergeCell ref="A250:A251"/>
    <mergeCell ref="A254:A255"/>
    <mergeCell ref="B254:B255"/>
    <mergeCell ref="C254:C255"/>
    <mergeCell ref="A252:A253"/>
    <mergeCell ref="B252:B253"/>
    <mergeCell ref="C252:C253"/>
    <mergeCell ref="B250:B251"/>
    <mergeCell ref="C250:C251"/>
    <mergeCell ref="P241:P245"/>
    <mergeCell ref="F250:F251"/>
    <mergeCell ref="F241:F245"/>
    <mergeCell ref="L241:L245"/>
    <mergeCell ref="N246:N249"/>
    <mergeCell ref="M246:M249"/>
    <mergeCell ref="N250:N251"/>
    <mergeCell ref="L250:L251"/>
    <mergeCell ref="D250:D251"/>
    <mergeCell ref="E250:E251"/>
    <mergeCell ref="E246:E249"/>
    <mergeCell ref="F246:F249"/>
    <mergeCell ref="N236:N240"/>
    <mergeCell ref="Q236:Q240"/>
    <mergeCell ref="E236:E240"/>
    <mergeCell ref="O236:O240"/>
    <mergeCell ref="P236:P240"/>
    <mergeCell ref="L236:L240"/>
    <mergeCell ref="N231:N233"/>
    <mergeCell ref="M228:M230"/>
    <mergeCell ref="N228:N230"/>
    <mergeCell ref="P228:P230"/>
    <mergeCell ref="O228:O230"/>
    <mergeCell ref="O231:O233"/>
    <mergeCell ref="P231:P233"/>
    <mergeCell ref="Q228:Q230"/>
    <mergeCell ref="A226:A227"/>
    <mergeCell ref="B226:B227"/>
    <mergeCell ref="C226:C227"/>
    <mergeCell ref="D226:D227"/>
    <mergeCell ref="A228:A230"/>
    <mergeCell ref="B228:B230"/>
    <mergeCell ref="C228:C230"/>
    <mergeCell ref="D228:D230"/>
    <mergeCell ref="E228:E230"/>
    <mergeCell ref="Q226:Q227"/>
    <mergeCell ref="E226:E227"/>
    <mergeCell ref="F226:F227"/>
    <mergeCell ref="L226:L227"/>
    <mergeCell ref="M226:M227"/>
    <mergeCell ref="N226:N227"/>
    <mergeCell ref="P226:P227"/>
    <mergeCell ref="O226:O227"/>
    <mergeCell ref="Q224:Q225"/>
    <mergeCell ref="P224:P225"/>
    <mergeCell ref="A221:A223"/>
    <mergeCell ref="B221:B223"/>
    <mergeCell ref="C221:C223"/>
    <mergeCell ref="D221:D223"/>
    <mergeCell ref="A224:A225"/>
    <mergeCell ref="Q221:Q223"/>
    <mergeCell ref="L224:L225"/>
    <mergeCell ref="M224:M225"/>
    <mergeCell ref="N219:N220"/>
    <mergeCell ref="D219:D220"/>
    <mergeCell ref="A215:A216"/>
    <mergeCell ref="B215:B216"/>
    <mergeCell ref="C215:C216"/>
    <mergeCell ref="D215:D216"/>
    <mergeCell ref="F215:F216"/>
    <mergeCell ref="C217:C218"/>
    <mergeCell ref="D217:D218"/>
    <mergeCell ref="N217:N218"/>
    <mergeCell ref="A219:A220"/>
    <mergeCell ref="B219:B220"/>
    <mergeCell ref="A217:A218"/>
    <mergeCell ref="B217:B218"/>
    <mergeCell ref="N215:N216"/>
    <mergeCell ref="O217:O218"/>
    <mergeCell ref="O215:O216"/>
    <mergeCell ref="A213:A214"/>
    <mergeCell ref="B213:B214"/>
    <mergeCell ref="A208:A210"/>
    <mergeCell ref="B208:B210"/>
    <mergeCell ref="C208:C210"/>
    <mergeCell ref="D208:D210"/>
    <mergeCell ref="B197:B199"/>
    <mergeCell ref="C197:C199"/>
    <mergeCell ref="D197:D199"/>
    <mergeCell ref="A184:A189"/>
    <mergeCell ref="B184:B189"/>
    <mergeCell ref="C184:C189"/>
    <mergeCell ref="A190:A196"/>
    <mergeCell ref="B190:B196"/>
    <mergeCell ref="A197:A199"/>
    <mergeCell ref="Q197:Q199"/>
    <mergeCell ref="N197:N199"/>
    <mergeCell ref="O197:O199"/>
    <mergeCell ref="E190:E196"/>
    <mergeCell ref="F190:F196"/>
    <mergeCell ref="L190:L196"/>
    <mergeCell ref="M190:M196"/>
    <mergeCell ref="E197:E199"/>
    <mergeCell ref="F197:F199"/>
    <mergeCell ref="M197:M199"/>
    <mergeCell ref="E374:E376"/>
    <mergeCell ref="F213:F214"/>
    <mergeCell ref="L213:L214"/>
    <mergeCell ref="F221:F223"/>
    <mergeCell ref="F231:F233"/>
    <mergeCell ref="L231:L233"/>
    <mergeCell ref="F236:F240"/>
    <mergeCell ref="F261:F262"/>
    <mergeCell ref="L261:L262"/>
    <mergeCell ref="L215:L216"/>
    <mergeCell ref="D416:D419"/>
    <mergeCell ref="D410:D415"/>
    <mergeCell ref="D382:D384"/>
    <mergeCell ref="E377:E381"/>
    <mergeCell ref="D393:D397"/>
    <mergeCell ref="C403:C404"/>
    <mergeCell ref="D403:D404"/>
    <mergeCell ref="E398:E402"/>
    <mergeCell ref="E403:E404"/>
    <mergeCell ref="C410:C415"/>
    <mergeCell ref="F405:F409"/>
    <mergeCell ref="D405:D409"/>
    <mergeCell ref="F410:F415"/>
    <mergeCell ref="E410:E415"/>
    <mergeCell ref="E405:E409"/>
    <mergeCell ref="C382:C384"/>
    <mergeCell ref="B389:B392"/>
    <mergeCell ref="A382:A384"/>
    <mergeCell ref="A393:A397"/>
    <mergeCell ref="B393:B397"/>
    <mergeCell ref="B398:B402"/>
    <mergeCell ref="M382:M384"/>
    <mergeCell ref="C389:C392"/>
    <mergeCell ref="D389:D392"/>
    <mergeCell ref="L389:L392"/>
    <mergeCell ref="F382:F384"/>
    <mergeCell ref="E385:E388"/>
    <mergeCell ref="M398:M402"/>
    <mergeCell ref="L385:L388"/>
    <mergeCell ref="C393:C397"/>
    <mergeCell ref="P642:P643"/>
    <mergeCell ref="D632:D636"/>
    <mergeCell ref="E632:E636"/>
    <mergeCell ref="O603:O606"/>
    <mergeCell ref="A607:E607"/>
    <mergeCell ref="A629:A631"/>
    <mergeCell ref="B629:B631"/>
    <mergeCell ref="P603:P606"/>
    <mergeCell ref="P629:P631"/>
    <mergeCell ref="P637:P639"/>
    <mergeCell ref="P622:P623"/>
    <mergeCell ref="P624:P628"/>
    <mergeCell ref="Q603:Q606"/>
    <mergeCell ref="Q637:Q639"/>
    <mergeCell ref="Q624:Q628"/>
    <mergeCell ref="Q620:Q621"/>
    <mergeCell ref="Q622:Q623"/>
    <mergeCell ref="P640:P641"/>
    <mergeCell ref="Q507:Q508"/>
    <mergeCell ref="Q449:Q450"/>
    <mergeCell ref="P477:P478"/>
    <mergeCell ref="P479:P480"/>
    <mergeCell ref="P472:P474"/>
    <mergeCell ref="Q472:Q474"/>
    <mergeCell ref="P461:P464"/>
    <mergeCell ref="Q632:Q636"/>
    <mergeCell ref="P620:P621"/>
    <mergeCell ref="Q405:Q409"/>
    <mergeCell ref="Q420:Q424"/>
    <mergeCell ref="Q403:Q404"/>
    <mergeCell ref="Q644:Q645"/>
    <mergeCell ref="Q640:Q641"/>
    <mergeCell ref="Q434:Q435"/>
    <mergeCell ref="Q514:Q516"/>
    <mergeCell ref="Q465:Q467"/>
    <mergeCell ref="Q479:Q480"/>
    <mergeCell ref="Q477:Q478"/>
    <mergeCell ref="Q377:Q381"/>
    <mergeCell ref="Q393:Q397"/>
    <mergeCell ref="Q389:Q392"/>
    <mergeCell ref="Q382:Q384"/>
    <mergeCell ref="Q385:Q388"/>
    <mergeCell ref="P660:P667"/>
    <mergeCell ref="Q660:Q667"/>
    <mergeCell ref="A660:A667"/>
    <mergeCell ref="B660:B667"/>
    <mergeCell ref="E660:E667"/>
    <mergeCell ref="N660:N667"/>
    <mergeCell ref="O660:O667"/>
    <mergeCell ref="D660:D667"/>
    <mergeCell ref="A650:A659"/>
    <mergeCell ref="B650:B659"/>
    <mergeCell ref="C650:C659"/>
    <mergeCell ref="D650:D659"/>
    <mergeCell ref="A740:E740"/>
    <mergeCell ref="A741:Q741"/>
    <mergeCell ref="L646:L647"/>
    <mergeCell ref="M646:M647"/>
    <mergeCell ref="N646:N647"/>
    <mergeCell ref="L660:L667"/>
    <mergeCell ref="M660:M667"/>
    <mergeCell ref="A716:E716"/>
    <mergeCell ref="A717:Q717"/>
    <mergeCell ref="P734:P739"/>
    <mergeCell ref="Q734:Q739"/>
    <mergeCell ref="N734:N739"/>
    <mergeCell ref="O734:O739"/>
    <mergeCell ref="E734:E739"/>
    <mergeCell ref="F734:F739"/>
    <mergeCell ref="L734:L739"/>
    <mergeCell ref="M734:M739"/>
    <mergeCell ref="A732:E732"/>
    <mergeCell ref="A733:Q733"/>
    <mergeCell ref="E726:E731"/>
    <mergeCell ref="P726:P731"/>
    <mergeCell ref="D726:D731"/>
    <mergeCell ref="N726:N731"/>
    <mergeCell ref="O726:O731"/>
    <mergeCell ref="F726:F731"/>
    <mergeCell ref="Q726:Q731"/>
    <mergeCell ref="A724:E724"/>
    <mergeCell ref="A725:Q725"/>
    <mergeCell ref="A726:A731"/>
    <mergeCell ref="B726:B731"/>
    <mergeCell ref="C726:C731"/>
    <mergeCell ref="L726:L731"/>
    <mergeCell ref="M726:M731"/>
    <mergeCell ref="L718:L723"/>
    <mergeCell ref="M718:M723"/>
    <mergeCell ref="N718:N723"/>
    <mergeCell ref="O718:O723"/>
    <mergeCell ref="A734:A739"/>
    <mergeCell ref="B734:B739"/>
    <mergeCell ref="C734:C739"/>
    <mergeCell ref="D734:D739"/>
    <mergeCell ref="A708:Q708"/>
    <mergeCell ref="A707:E707"/>
    <mergeCell ref="A718:A723"/>
    <mergeCell ref="B718:B723"/>
    <mergeCell ref="C718:C723"/>
    <mergeCell ref="D718:D723"/>
    <mergeCell ref="P718:P723"/>
    <mergeCell ref="Q718:Q723"/>
    <mergeCell ref="E718:E723"/>
    <mergeCell ref="F718:F723"/>
    <mergeCell ref="Q709:Q715"/>
    <mergeCell ref="L709:L715"/>
    <mergeCell ref="M709:M715"/>
    <mergeCell ref="N709:N715"/>
    <mergeCell ref="O709:O715"/>
    <mergeCell ref="P709:P715"/>
    <mergeCell ref="F701:F706"/>
    <mergeCell ref="Q701:Q706"/>
    <mergeCell ref="M701:M706"/>
    <mergeCell ref="N701:N706"/>
    <mergeCell ref="L701:L706"/>
    <mergeCell ref="P701:P706"/>
    <mergeCell ref="B701:B706"/>
    <mergeCell ref="C701:C706"/>
    <mergeCell ref="D701:D706"/>
    <mergeCell ref="E701:E706"/>
    <mergeCell ref="A670:A671"/>
    <mergeCell ref="A688:Q688"/>
    <mergeCell ref="A689:A690"/>
    <mergeCell ref="B670:B671"/>
    <mergeCell ref="C670:C671"/>
    <mergeCell ref="M689:M690"/>
    <mergeCell ref="C689:C690"/>
    <mergeCell ref="A749:E749"/>
    <mergeCell ref="A693:A698"/>
    <mergeCell ref="B693:B698"/>
    <mergeCell ref="E709:E715"/>
    <mergeCell ref="A709:A715"/>
    <mergeCell ref="B709:B715"/>
    <mergeCell ref="C693:C698"/>
    <mergeCell ref="D693:D698"/>
    <mergeCell ref="E693:E698"/>
    <mergeCell ref="A700:Q700"/>
    <mergeCell ref="A742:A748"/>
    <mergeCell ref="O682:O686"/>
    <mergeCell ref="Q689:Q690"/>
    <mergeCell ref="P689:P690"/>
    <mergeCell ref="F709:F715"/>
    <mergeCell ref="O693:O698"/>
    <mergeCell ref="P693:P698"/>
    <mergeCell ref="O701:O706"/>
    <mergeCell ref="F693:F698"/>
    <mergeCell ref="A701:A706"/>
    <mergeCell ref="A692:Q692"/>
    <mergeCell ref="L693:L698"/>
    <mergeCell ref="A750:Q750"/>
    <mergeCell ref="N742:N748"/>
    <mergeCell ref="O742:O748"/>
    <mergeCell ref="P742:P748"/>
    <mergeCell ref="Q742:Q748"/>
    <mergeCell ref="L742:L748"/>
    <mergeCell ref="M742:M748"/>
    <mergeCell ref="E742:E748"/>
    <mergeCell ref="B742:B748"/>
    <mergeCell ref="M693:M698"/>
    <mergeCell ref="N693:N698"/>
    <mergeCell ref="Q693:Q698"/>
    <mergeCell ref="A699:E699"/>
    <mergeCell ref="C742:C748"/>
    <mergeCell ref="D742:D748"/>
    <mergeCell ref="C709:C715"/>
    <mergeCell ref="D709:D715"/>
    <mergeCell ref="F742:F748"/>
    <mergeCell ref="A691:E691"/>
    <mergeCell ref="F689:F690"/>
    <mergeCell ref="L689:L690"/>
    <mergeCell ref="O689:O690"/>
    <mergeCell ref="D689:D690"/>
    <mergeCell ref="E689:E690"/>
    <mergeCell ref="N689:N690"/>
    <mergeCell ref="B689:B690"/>
    <mergeCell ref="A687:E687"/>
    <mergeCell ref="O676:O679"/>
    <mergeCell ref="A680:E680"/>
    <mergeCell ref="A681:Q681"/>
    <mergeCell ref="L682:L686"/>
    <mergeCell ref="M682:M686"/>
    <mergeCell ref="A682:A686"/>
    <mergeCell ref="B682:B686"/>
    <mergeCell ref="C682:C686"/>
    <mergeCell ref="D682:D686"/>
    <mergeCell ref="B676:B679"/>
    <mergeCell ref="L676:L679"/>
    <mergeCell ref="M676:M679"/>
    <mergeCell ref="C676:C679"/>
    <mergeCell ref="D676:D679"/>
    <mergeCell ref="E676:E679"/>
    <mergeCell ref="F676:F679"/>
    <mergeCell ref="P676:P679"/>
    <mergeCell ref="M644:M645"/>
    <mergeCell ref="E682:E686"/>
    <mergeCell ref="F682:F686"/>
    <mergeCell ref="P682:P686"/>
    <mergeCell ref="A669:Q669"/>
    <mergeCell ref="O644:O645"/>
    <mergeCell ref="P644:P645"/>
    <mergeCell ref="Q676:Q679"/>
    <mergeCell ref="A676:A679"/>
    <mergeCell ref="N670:N671"/>
    <mergeCell ref="M670:M671"/>
    <mergeCell ref="B672:B673"/>
    <mergeCell ref="C672:C673"/>
    <mergeCell ref="D672:D673"/>
    <mergeCell ref="E672:E673"/>
    <mergeCell ref="L672:L673"/>
    <mergeCell ref="M672:M673"/>
    <mergeCell ref="N672:N673"/>
    <mergeCell ref="F670:F671"/>
    <mergeCell ref="P46:P53"/>
    <mergeCell ref="L32:L38"/>
    <mergeCell ref="Q682:Q686"/>
    <mergeCell ref="O672:O673"/>
    <mergeCell ref="L650:L659"/>
    <mergeCell ref="M650:M659"/>
    <mergeCell ref="Q672:Q673"/>
    <mergeCell ref="N682:N686"/>
    <mergeCell ref="N676:N679"/>
    <mergeCell ref="A649:Q649"/>
    <mergeCell ref="E389:E392"/>
    <mergeCell ref="F389:F392"/>
    <mergeCell ref="F32:F38"/>
    <mergeCell ref="N25:N31"/>
    <mergeCell ref="F46:F53"/>
    <mergeCell ref="L46:L53"/>
    <mergeCell ref="F54:F61"/>
    <mergeCell ref="L54:L61"/>
    <mergeCell ref="M54:M61"/>
    <mergeCell ref="E25:E31"/>
    <mergeCell ref="M46:M53"/>
    <mergeCell ref="N32:N38"/>
    <mergeCell ref="N389:N392"/>
    <mergeCell ref="L398:L402"/>
    <mergeCell ref="L393:L397"/>
    <mergeCell ref="M389:M392"/>
    <mergeCell ref="M39:M45"/>
    <mergeCell ref="N184:N189"/>
    <mergeCell ref="L184:L189"/>
    <mergeCell ref="M208:M210"/>
    <mergeCell ref="C637:C639"/>
    <mergeCell ref="E637:E639"/>
    <mergeCell ref="F637:F639"/>
    <mergeCell ref="D637:D639"/>
    <mergeCell ref="K1:Q1"/>
    <mergeCell ref="Q18:Q24"/>
    <mergeCell ref="P18:P24"/>
    <mergeCell ref="L18:L24"/>
    <mergeCell ref="P11:P17"/>
    <mergeCell ref="N18:N24"/>
    <mergeCell ref="K2:P2"/>
    <mergeCell ref="A3:Q3"/>
    <mergeCell ref="L4:Q4"/>
    <mergeCell ref="M5:Q5"/>
    <mergeCell ref="M637:M639"/>
    <mergeCell ref="F644:F645"/>
    <mergeCell ref="F640:F641"/>
    <mergeCell ref="E640:E641"/>
    <mergeCell ref="L644:L645"/>
    <mergeCell ref="M640:M641"/>
    <mergeCell ref="L642:L643"/>
    <mergeCell ref="L637:L639"/>
    <mergeCell ref="D751:D754"/>
    <mergeCell ref="E751:E754"/>
    <mergeCell ref="F751:F754"/>
    <mergeCell ref="L640:L641"/>
    <mergeCell ref="L670:L671"/>
    <mergeCell ref="E650:E659"/>
    <mergeCell ref="F650:F659"/>
    <mergeCell ref="A668:E668"/>
    <mergeCell ref="F672:F673"/>
    <mergeCell ref="C660:C667"/>
    <mergeCell ref="F757:F763"/>
    <mergeCell ref="L757:L763"/>
    <mergeCell ref="M757:M763"/>
    <mergeCell ref="O751:O754"/>
    <mergeCell ref="N757:N763"/>
    <mergeCell ref="O757:O763"/>
    <mergeCell ref="L751:L754"/>
    <mergeCell ref="M751:M754"/>
    <mergeCell ref="A756:Q756"/>
    <mergeCell ref="Q751:Q754"/>
    <mergeCell ref="C644:C645"/>
    <mergeCell ref="D644:D645"/>
    <mergeCell ref="A642:A643"/>
    <mergeCell ref="P757:P763"/>
    <mergeCell ref="O646:O647"/>
    <mergeCell ref="P646:P647"/>
    <mergeCell ref="P751:P754"/>
    <mergeCell ref="O670:O671"/>
    <mergeCell ref="P670:P671"/>
    <mergeCell ref="P672:P673"/>
    <mergeCell ref="A640:A641"/>
    <mergeCell ref="B640:B641"/>
    <mergeCell ref="A644:A645"/>
    <mergeCell ref="B644:B645"/>
    <mergeCell ref="Q629:Q631"/>
    <mergeCell ref="O629:O631"/>
    <mergeCell ref="L629:L631"/>
    <mergeCell ref="C632:C636"/>
    <mergeCell ref="M632:M636"/>
    <mergeCell ref="P632:P636"/>
    <mergeCell ref="O632:O636"/>
    <mergeCell ref="D629:D631"/>
    <mergeCell ref="C629:C631"/>
    <mergeCell ref="E611:E613"/>
    <mergeCell ref="E618:E619"/>
    <mergeCell ref="A632:A636"/>
    <mergeCell ref="B632:B636"/>
    <mergeCell ref="E614:E615"/>
    <mergeCell ref="L614:L615"/>
    <mergeCell ref="L618:L619"/>
    <mergeCell ref="F616:F617"/>
    <mergeCell ref="L616:L617"/>
    <mergeCell ref="M583:M594"/>
    <mergeCell ref="E609:E610"/>
    <mergeCell ref="E603:E606"/>
    <mergeCell ref="F603:F606"/>
    <mergeCell ref="M603:M606"/>
    <mergeCell ref="L609:L610"/>
    <mergeCell ref="M609:M610"/>
    <mergeCell ref="E629:E631"/>
    <mergeCell ref="F620:F621"/>
    <mergeCell ref="M611:M613"/>
    <mergeCell ref="M614:M615"/>
    <mergeCell ref="E616:E617"/>
    <mergeCell ref="F611:F613"/>
    <mergeCell ref="L611:L613"/>
    <mergeCell ref="F618:F619"/>
    <mergeCell ref="N514:N516"/>
    <mergeCell ref="M514:M516"/>
    <mergeCell ref="N583:N594"/>
    <mergeCell ref="F629:F631"/>
    <mergeCell ref="M629:M631"/>
    <mergeCell ref="M595:M602"/>
    <mergeCell ref="N595:N602"/>
    <mergeCell ref="N609:N610"/>
    <mergeCell ref="N611:N613"/>
    <mergeCell ref="N603:N606"/>
    <mergeCell ref="M511:M513"/>
    <mergeCell ref="N511:N513"/>
    <mergeCell ref="N519:N529"/>
    <mergeCell ref="A518:Q518"/>
    <mergeCell ref="F519:F529"/>
    <mergeCell ref="L519:L529"/>
    <mergeCell ref="M519:M529"/>
    <mergeCell ref="A519:A529"/>
    <mergeCell ref="O514:O516"/>
    <mergeCell ref="L514:L516"/>
    <mergeCell ref="B519:B529"/>
    <mergeCell ref="M530:M535"/>
    <mergeCell ref="A552:A561"/>
    <mergeCell ref="B552:B561"/>
    <mergeCell ref="E519:E529"/>
    <mergeCell ref="A489:A496"/>
    <mergeCell ref="C514:C516"/>
    <mergeCell ref="D514:D516"/>
    <mergeCell ref="F497:F502"/>
    <mergeCell ref="E497:E502"/>
    <mergeCell ref="E489:E496"/>
    <mergeCell ref="A503:A506"/>
    <mergeCell ref="B503:B506"/>
    <mergeCell ref="B514:B516"/>
    <mergeCell ref="C511:C513"/>
    <mergeCell ref="B497:B502"/>
    <mergeCell ref="Q511:Q513"/>
    <mergeCell ref="E507:E508"/>
    <mergeCell ref="A497:A502"/>
    <mergeCell ref="D497:D502"/>
    <mergeCell ref="M497:M502"/>
    <mergeCell ref="O497:O502"/>
    <mergeCell ref="C497:C502"/>
    <mergeCell ref="F511:F513"/>
    <mergeCell ref="D511:D513"/>
    <mergeCell ref="P514:P516"/>
    <mergeCell ref="P511:P513"/>
    <mergeCell ref="E511:E513"/>
    <mergeCell ref="P507:P508"/>
    <mergeCell ref="A509:E509"/>
    <mergeCell ref="A510:Q510"/>
    <mergeCell ref="O507:O508"/>
    <mergeCell ref="F514:F516"/>
    <mergeCell ref="O511:O513"/>
    <mergeCell ref="L511:L513"/>
    <mergeCell ref="Q468:Q471"/>
    <mergeCell ref="N477:N478"/>
    <mergeCell ref="N472:N474"/>
    <mergeCell ref="O472:O474"/>
    <mergeCell ref="P468:P471"/>
    <mergeCell ref="N475:N476"/>
    <mergeCell ref="O475:O476"/>
    <mergeCell ref="P475:P476"/>
    <mergeCell ref="Q475:Q476"/>
    <mergeCell ref="N468:N471"/>
    <mergeCell ref="O468:O471"/>
    <mergeCell ref="L465:L467"/>
    <mergeCell ref="M465:M467"/>
    <mergeCell ref="N465:N467"/>
    <mergeCell ref="O465:O467"/>
    <mergeCell ref="M468:M471"/>
    <mergeCell ref="L468:L471"/>
    <mergeCell ref="P465:P467"/>
    <mergeCell ref="F393:F397"/>
    <mergeCell ref="C405:C409"/>
    <mergeCell ref="M385:M388"/>
    <mergeCell ref="C385:C388"/>
    <mergeCell ref="D385:D388"/>
    <mergeCell ref="M461:M464"/>
    <mergeCell ref="N461:N464"/>
    <mergeCell ref="E455:E456"/>
    <mergeCell ref="M455:M456"/>
    <mergeCell ref="A374:A376"/>
    <mergeCell ref="B374:B376"/>
    <mergeCell ref="C374:C376"/>
    <mergeCell ref="B360:B361"/>
    <mergeCell ref="C360:C361"/>
    <mergeCell ref="A366:A370"/>
    <mergeCell ref="A362:A363"/>
    <mergeCell ref="A371:A373"/>
    <mergeCell ref="B371:B373"/>
    <mergeCell ref="C366:C370"/>
    <mergeCell ref="F371:F373"/>
    <mergeCell ref="F362:F363"/>
    <mergeCell ref="L362:L363"/>
    <mergeCell ref="A347:A348"/>
    <mergeCell ref="B347:B348"/>
    <mergeCell ref="C347:C348"/>
    <mergeCell ref="A358:A359"/>
    <mergeCell ref="D351:D352"/>
    <mergeCell ref="E353:E354"/>
    <mergeCell ref="E351:E352"/>
    <mergeCell ref="O425:O428"/>
    <mergeCell ref="O393:O397"/>
    <mergeCell ref="O398:O402"/>
    <mergeCell ref="O405:O409"/>
    <mergeCell ref="O403:O404"/>
    <mergeCell ref="O416:O419"/>
    <mergeCell ref="N425:N428"/>
    <mergeCell ref="L425:L428"/>
    <mergeCell ref="N410:N415"/>
    <mergeCell ref="Q345:Q346"/>
    <mergeCell ref="O358:O359"/>
    <mergeCell ref="P377:P381"/>
    <mergeCell ref="P382:P384"/>
    <mergeCell ref="Q347:Q348"/>
    <mergeCell ref="P374:P376"/>
    <mergeCell ref="P345:P346"/>
    <mergeCell ref="O345:O346"/>
    <mergeCell ref="Q355:Q357"/>
    <mergeCell ref="P347:P348"/>
    <mergeCell ref="P449:P450"/>
    <mergeCell ref="P362:P363"/>
    <mergeCell ref="P405:P409"/>
    <mergeCell ref="P366:P370"/>
    <mergeCell ref="P385:P388"/>
    <mergeCell ref="P398:P402"/>
    <mergeCell ref="P403:P404"/>
    <mergeCell ref="Q453:Q454"/>
    <mergeCell ref="Q447:Q448"/>
    <mergeCell ref="P443:P444"/>
    <mergeCell ref="Q451:Q452"/>
    <mergeCell ref="P453:P454"/>
    <mergeCell ref="P451:P452"/>
    <mergeCell ref="P360:P361"/>
    <mergeCell ref="P353:P354"/>
    <mergeCell ref="Q461:Q464"/>
    <mergeCell ref="Q366:Q370"/>
    <mergeCell ref="Q362:Q363"/>
    <mergeCell ref="Q360:Q361"/>
    <mergeCell ref="Q457:Q458"/>
    <mergeCell ref="Q425:Q428"/>
    <mergeCell ref="Q410:Q415"/>
    <mergeCell ref="Q416:Q419"/>
    <mergeCell ref="Q429:Q433"/>
    <mergeCell ref="N443:N444"/>
    <mergeCell ref="O443:O444"/>
    <mergeCell ref="N360:N361"/>
    <mergeCell ref="Q371:Q373"/>
    <mergeCell ref="P371:P373"/>
    <mergeCell ref="Q398:Q402"/>
    <mergeCell ref="Q374:Q376"/>
    <mergeCell ref="P389:P392"/>
    <mergeCell ref="P393:P397"/>
    <mergeCell ref="O360:O361"/>
    <mergeCell ref="O362:O363"/>
    <mergeCell ref="O420:O424"/>
    <mergeCell ref="N366:N370"/>
    <mergeCell ref="N377:N381"/>
    <mergeCell ref="N405:N409"/>
    <mergeCell ref="O371:O373"/>
    <mergeCell ref="O374:O376"/>
    <mergeCell ref="O377:O381"/>
    <mergeCell ref="O385:O388"/>
    <mergeCell ref="O429:O433"/>
    <mergeCell ref="E453:E454"/>
    <mergeCell ref="M451:M452"/>
    <mergeCell ref="M449:M450"/>
    <mergeCell ref="M443:M444"/>
    <mergeCell ref="E443:E444"/>
    <mergeCell ref="E445:E446"/>
    <mergeCell ref="F453:F454"/>
    <mergeCell ref="L453:L454"/>
    <mergeCell ref="M453:M454"/>
    <mergeCell ref="P420:P424"/>
    <mergeCell ref="P425:P428"/>
    <mergeCell ref="P434:P435"/>
    <mergeCell ref="P429:P433"/>
    <mergeCell ref="N420:N424"/>
    <mergeCell ref="L420:L424"/>
    <mergeCell ref="L410:L415"/>
    <mergeCell ref="E416:E419"/>
    <mergeCell ref="F416:F419"/>
    <mergeCell ref="M420:M424"/>
    <mergeCell ref="F377:F381"/>
    <mergeCell ref="F374:F376"/>
    <mergeCell ref="E420:E424"/>
    <mergeCell ref="M416:M419"/>
    <mergeCell ref="M410:M415"/>
    <mergeCell ref="E393:E397"/>
    <mergeCell ref="F385:F388"/>
    <mergeCell ref="E382:E384"/>
    <mergeCell ref="M393:M397"/>
    <mergeCell ref="F403:F404"/>
    <mergeCell ref="F398:F402"/>
    <mergeCell ref="P416:P419"/>
    <mergeCell ref="L382:L384"/>
    <mergeCell ref="N416:N419"/>
    <mergeCell ref="L416:L419"/>
    <mergeCell ref="N398:N402"/>
    <mergeCell ref="M403:M404"/>
    <mergeCell ref="L403:L404"/>
    <mergeCell ref="M405:M409"/>
    <mergeCell ref="L405:L409"/>
    <mergeCell ref="F420:F424"/>
    <mergeCell ref="L447:L448"/>
    <mergeCell ref="F443:F444"/>
    <mergeCell ref="F445:F446"/>
    <mergeCell ref="M429:M433"/>
    <mergeCell ref="L429:L433"/>
    <mergeCell ref="M434:M435"/>
    <mergeCell ref="L434:L435"/>
    <mergeCell ref="M447:M448"/>
    <mergeCell ref="F451:F452"/>
    <mergeCell ref="L451:L452"/>
    <mergeCell ref="F449:F450"/>
    <mergeCell ref="F447:F448"/>
    <mergeCell ref="L472:L474"/>
    <mergeCell ref="F465:F467"/>
    <mergeCell ref="F475:F476"/>
    <mergeCell ref="F472:F474"/>
    <mergeCell ref="F468:F471"/>
    <mergeCell ref="Q351:Q352"/>
    <mergeCell ref="N355:N357"/>
    <mergeCell ref="N353:N354"/>
    <mergeCell ref="O353:O354"/>
    <mergeCell ref="O355:O357"/>
    <mergeCell ref="Q353:Q354"/>
    <mergeCell ref="P351:P352"/>
    <mergeCell ref="D353:D354"/>
    <mergeCell ref="O349:O350"/>
    <mergeCell ref="N351:N352"/>
    <mergeCell ref="O351:O352"/>
    <mergeCell ref="F349:F350"/>
    <mergeCell ref="L349:L350"/>
    <mergeCell ref="F351:F352"/>
    <mergeCell ref="L351:L352"/>
    <mergeCell ref="F360:F361"/>
    <mergeCell ref="L360:L361"/>
    <mergeCell ref="M355:M357"/>
    <mergeCell ref="M353:M354"/>
    <mergeCell ref="L358:L359"/>
    <mergeCell ref="F358:F359"/>
    <mergeCell ref="L355:L357"/>
    <mergeCell ref="F355:F357"/>
    <mergeCell ref="L353:L354"/>
    <mergeCell ref="O343:O344"/>
    <mergeCell ref="P343:P344"/>
    <mergeCell ref="M351:M352"/>
    <mergeCell ref="M349:M350"/>
    <mergeCell ref="O347:O348"/>
    <mergeCell ref="N345:N346"/>
    <mergeCell ref="N347:N348"/>
    <mergeCell ref="N349:N350"/>
    <mergeCell ref="M347:M348"/>
    <mergeCell ref="M345:M346"/>
    <mergeCell ref="O314:O315"/>
    <mergeCell ref="N312:N313"/>
    <mergeCell ref="O312:O313"/>
    <mergeCell ref="F252:F253"/>
    <mergeCell ref="L252:L253"/>
    <mergeCell ref="M252:M253"/>
    <mergeCell ref="N252:N253"/>
    <mergeCell ref="O258:O260"/>
    <mergeCell ref="N279:N282"/>
    <mergeCell ref="N256:N257"/>
    <mergeCell ref="O246:O249"/>
    <mergeCell ref="O250:O251"/>
    <mergeCell ref="O279:O282"/>
    <mergeCell ref="P274:P275"/>
    <mergeCell ref="P272:P273"/>
    <mergeCell ref="O274:O275"/>
    <mergeCell ref="O272:O273"/>
    <mergeCell ref="O276:O278"/>
    <mergeCell ref="P258:P260"/>
    <mergeCell ref="P256:P257"/>
    <mergeCell ref="Q252:Q253"/>
    <mergeCell ref="Q254:Q255"/>
    <mergeCell ref="O252:O253"/>
    <mergeCell ref="P252:P253"/>
    <mergeCell ref="O254:O255"/>
    <mergeCell ref="P246:P249"/>
    <mergeCell ref="P254:P255"/>
    <mergeCell ref="Q231:Q233"/>
    <mergeCell ref="P250:P251"/>
    <mergeCell ref="Q241:Q245"/>
    <mergeCell ref="Q250:Q251"/>
    <mergeCell ref="A235:Q235"/>
    <mergeCell ref="M241:M245"/>
    <mergeCell ref="N241:N245"/>
    <mergeCell ref="Q246:Q249"/>
    <mergeCell ref="A246:A249"/>
    <mergeCell ref="B246:B249"/>
    <mergeCell ref="B204:B207"/>
    <mergeCell ref="C204:C207"/>
    <mergeCell ref="B211:B212"/>
    <mergeCell ref="A241:A245"/>
    <mergeCell ref="B241:B245"/>
    <mergeCell ref="C241:C245"/>
    <mergeCell ref="B231:B233"/>
    <mergeCell ref="A204:A207"/>
    <mergeCell ref="D204:D207"/>
    <mergeCell ref="E219:E220"/>
    <mergeCell ref="C213:C214"/>
    <mergeCell ref="D213:D214"/>
    <mergeCell ref="E215:E216"/>
    <mergeCell ref="E213:E214"/>
    <mergeCell ref="C219:C220"/>
    <mergeCell ref="E204:E207"/>
    <mergeCell ref="D211:D212"/>
    <mergeCell ref="F228:F230"/>
    <mergeCell ref="E211:E212"/>
    <mergeCell ref="N221:N223"/>
    <mergeCell ref="E221:E223"/>
    <mergeCell ref="L228:L230"/>
    <mergeCell ref="N213:N214"/>
    <mergeCell ref="F219:F220"/>
    <mergeCell ref="L217:L218"/>
    <mergeCell ref="M217:M218"/>
    <mergeCell ref="M213:M214"/>
    <mergeCell ref="E217:E218"/>
    <mergeCell ref="E208:E210"/>
    <mergeCell ref="F208:F210"/>
    <mergeCell ref="L208:L210"/>
    <mergeCell ref="F204:F207"/>
    <mergeCell ref="O224:O225"/>
    <mergeCell ref="F224:F225"/>
    <mergeCell ref="L221:L223"/>
    <mergeCell ref="O221:O223"/>
    <mergeCell ref="N224:N225"/>
    <mergeCell ref="M211:M212"/>
    <mergeCell ref="F211:F212"/>
    <mergeCell ref="M204:M207"/>
    <mergeCell ref="F217:F218"/>
    <mergeCell ref="D224:D225"/>
    <mergeCell ref="E224:E225"/>
    <mergeCell ref="M221:M223"/>
    <mergeCell ref="M219:M220"/>
    <mergeCell ref="L219:L220"/>
    <mergeCell ref="O211:O212"/>
    <mergeCell ref="P197:P199"/>
    <mergeCell ref="P211:P212"/>
    <mergeCell ref="N211:N212"/>
    <mergeCell ref="O204:O207"/>
    <mergeCell ref="O200:O203"/>
    <mergeCell ref="N208:N210"/>
    <mergeCell ref="N204:N207"/>
    <mergeCell ref="O213:O214"/>
    <mergeCell ref="P221:P223"/>
    <mergeCell ref="P219:P220"/>
    <mergeCell ref="P215:P216"/>
    <mergeCell ref="O219:O220"/>
    <mergeCell ref="P208:P210"/>
    <mergeCell ref="Q211:Q212"/>
    <mergeCell ref="Q217:Q218"/>
    <mergeCell ref="Q213:Q214"/>
    <mergeCell ref="Q215:Q216"/>
    <mergeCell ref="P213:P214"/>
    <mergeCell ref="F256:F257"/>
    <mergeCell ref="D258:D260"/>
    <mergeCell ref="Q263:Q266"/>
    <mergeCell ref="Q261:Q262"/>
    <mergeCell ref="M258:M260"/>
    <mergeCell ref="N258:N260"/>
    <mergeCell ref="Q258:Q260"/>
    <mergeCell ref="O256:O257"/>
    <mergeCell ref="E258:E260"/>
    <mergeCell ref="Q256:Q257"/>
    <mergeCell ref="D256:D257"/>
    <mergeCell ref="E256:E257"/>
    <mergeCell ref="E272:E273"/>
    <mergeCell ref="A258:A260"/>
    <mergeCell ref="D263:D266"/>
    <mergeCell ref="E263:E266"/>
    <mergeCell ref="A263:A266"/>
    <mergeCell ref="B263:B266"/>
    <mergeCell ref="B258:B260"/>
    <mergeCell ref="E319:E320"/>
    <mergeCell ref="C314:C315"/>
    <mergeCell ref="D314:D315"/>
    <mergeCell ref="C319:C320"/>
    <mergeCell ref="C316:C318"/>
    <mergeCell ref="D316:D318"/>
    <mergeCell ref="D319:D320"/>
    <mergeCell ref="E316:E318"/>
    <mergeCell ref="A299:A304"/>
    <mergeCell ref="B299:B304"/>
    <mergeCell ref="Q294:Q298"/>
    <mergeCell ref="L294:L298"/>
    <mergeCell ref="A294:A298"/>
    <mergeCell ref="B294:B298"/>
    <mergeCell ref="C294:C298"/>
    <mergeCell ref="D294:D298"/>
    <mergeCell ref="E294:E298"/>
    <mergeCell ref="P299:P304"/>
    <mergeCell ref="F279:F282"/>
    <mergeCell ref="L279:L282"/>
    <mergeCell ref="A289:Q289"/>
    <mergeCell ref="A292:E292"/>
    <mergeCell ref="C290:C291"/>
    <mergeCell ref="D290:D291"/>
    <mergeCell ref="E290:E291"/>
    <mergeCell ref="F290:F291"/>
    <mergeCell ref="A290:A291"/>
    <mergeCell ref="B290:B291"/>
    <mergeCell ref="D261:D262"/>
    <mergeCell ref="E274:E275"/>
    <mergeCell ref="C263:C266"/>
    <mergeCell ref="C299:C304"/>
    <mergeCell ref="D299:D304"/>
    <mergeCell ref="E299:E304"/>
    <mergeCell ref="A293:Q293"/>
    <mergeCell ref="Q267:Q271"/>
    <mergeCell ref="Q272:Q273"/>
    <mergeCell ref="P263:P266"/>
    <mergeCell ref="E153:E154"/>
    <mergeCell ref="E172:E173"/>
    <mergeCell ref="C246:C249"/>
    <mergeCell ref="C231:C233"/>
    <mergeCell ref="A180:E180"/>
    <mergeCell ref="A182:A183"/>
    <mergeCell ref="B182:B183"/>
    <mergeCell ref="D182:D183"/>
    <mergeCell ref="B236:B240"/>
    <mergeCell ref="C236:C240"/>
    <mergeCell ref="A256:A257"/>
    <mergeCell ref="F71:F75"/>
    <mergeCell ref="B112:B113"/>
    <mergeCell ref="F114:F115"/>
    <mergeCell ref="A144:A147"/>
    <mergeCell ref="B144:B147"/>
    <mergeCell ref="A128:A130"/>
    <mergeCell ref="D118:D124"/>
    <mergeCell ref="E98:E103"/>
    <mergeCell ref="E128:E130"/>
    <mergeCell ref="E131:E135"/>
    <mergeCell ref="F131:F135"/>
    <mergeCell ref="E125:E127"/>
    <mergeCell ref="F98:F103"/>
    <mergeCell ref="F104:F108"/>
    <mergeCell ref="E114:E115"/>
    <mergeCell ref="E118:E124"/>
    <mergeCell ref="F125:F127"/>
    <mergeCell ref="F118:F124"/>
    <mergeCell ref="A117:Q117"/>
    <mergeCell ref="Q25:Q31"/>
    <mergeCell ref="N109:N111"/>
    <mergeCell ref="N87:N92"/>
    <mergeCell ref="L76:L80"/>
    <mergeCell ref="L81:L86"/>
    <mergeCell ref="L109:L111"/>
    <mergeCell ref="L98:L103"/>
    <mergeCell ref="L104:L108"/>
    <mergeCell ref="M98:M103"/>
    <mergeCell ref="M109:M111"/>
    <mergeCell ref="M62:M68"/>
    <mergeCell ref="Q62:Q68"/>
    <mergeCell ref="F76:F80"/>
    <mergeCell ref="P62:P68"/>
    <mergeCell ref="M71:M75"/>
    <mergeCell ref="L71:L75"/>
    <mergeCell ref="Q71:Q75"/>
    <mergeCell ref="Q76:Q80"/>
    <mergeCell ref="N114:N115"/>
    <mergeCell ref="P6:Q6"/>
    <mergeCell ref="A4:A7"/>
    <mergeCell ref="P25:P31"/>
    <mergeCell ref="O32:O38"/>
    <mergeCell ref="M25:M31"/>
    <mergeCell ref="O25:O31"/>
    <mergeCell ref="E18:E24"/>
    <mergeCell ref="A25:A31"/>
    <mergeCell ref="B25:B31"/>
    <mergeCell ref="Q32:Q38"/>
    <mergeCell ref="Q39:Q45"/>
    <mergeCell ref="N54:N61"/>
    <mergeCell ref="N39:N45"/>
    <mergeCell ref="O39:O45"/>
    <mergeCell ref="O54:O61"/>
    <mergeCell ref="N46:N53"/>
    <mergeCell ref="Q54:Q61"/>
    <mergeCell ref="P39:P45"/>
    <mergeCell ref="O46:O53"/>
    <mergeCell ref="P54:P61"/>
    <mergeCell ref="Q11:Q17"/>
    <mergeCell ref="B511:B513"/>
    <mergeCell ref="Q46:Q53"/>
    <mergeCell ref="O18:O24"/>
    <mergeCell ref="O382:O384"/>
    <mergeCell ref="O241:O245"/>
    <mergeCell ref="A337:Q337"/>
    <mergeCell ref="A338:A342"/>
    <mergeCell ref="A507:A508"/>
    <mergeCell ref="B4:B7"/>
    <mergeCell ref="P182:P183"/>
    <mergeCell ref="M182:M183"/>
    <mergeCell ref="B366:B370"/>
    <mergeCell ref="B338:B342"/>
    <mergeCell ref="C338:C342"/>
    <mergeCell ref="P32:P38"/>
    <mergeCell ref="M32:M38"/>
    <mergeCell ref="N71:N75"/>
    <mergeCell ref="M358:M359"/>
    <mergeCell ref="Q484:Q486"/>
    <mergeCell ref="B481:B483"/>
    <mergeCell ref="O481:O483"/>
    <mergeCell ref="O484:O486"/>
    <mergeCell ref="N481:N483"/>
    <mergeCell ref="P484:P486"/>
    <mergeCell ref="D484:D486"/>
    <mergeCell ref="E484:E486"/>
    <mergeCell ref="C484:C486"/>
    <mergeCell ref="B489:B496"/>
    <mergeCell ref="F484:F486"/>
    <mergeCell ref="L484:L486"/>
    <mergeCell ref="M484:M486"/>
    <mergeCell ref="A488:Q488"/>
    <mergeCell ref="C489:C496"/>
    <mergeCell ref="D489:D496"/>
    <mergeCell ref="A487:E487"/>
    <mergeCell ref="A484:A486"/>
    <mergeCell ref="B484:B486"/>
    <mergeCell ref="C479:C480"/>
    <mergeCell ref="E477:E478"/>
    <mergeCell ref="C481:C483"/>
    <mergeCell ref="Q481:Q483"/>
    <mergeCell ref="O477:O478"/>
    <mergeCell ref="N479:N480"/>
    <mergeCell ref="O479:O480"/>
    <mergeCell ref="F503:F506"/>
    <mergeCell ref="E503:E506"/>
    <mergeCell ref="N507:N508"/>
    <mergeCell ref="F507:F508"/>
    <mergeCell ref="M507:M508"/>
    <mergeCell ref="L503:L506"/>
    <mergeCell ref="M503:M506"/>
    <mergeCell ref="N503:N506"/>
    <mergeCell ref="L497:L502"/>
    <mergeCell ref="L489:L496"/>
    <mergeCell ref="M475:M476"/>
    <mergeCell ref="P481:P483"/>
    <mergeCell ref="M479:M480"/>
    <mergeCell ref="N484:N486"/>
    <mergeCell ref="L481:L483"/>
    <mergeCell ref="L479:L480"/>
    <mergeCell ref="L475:L476"/>
    <mergeCell ref="P497:P502"/>
    <mergeCell ref="A481:A483"/>
    <mergeCell ref="A479:A480"/>
    <mergeCell ref="A477:A478"/>
    <mergeCell ref="E479:E480"/>
    <mergeCell ref="D477:D478"/>
    <mergeCell ref="D481:D483"/>
    <mergeCell ref="B477:B478"/>
    <mergeCell ref="B479:B480"/>
    <mergeCell ref="C477:C478"/>
    <mergeCell ref="D479:D480"/>
    <mergeCell ref="E475:E476"/>
    <mergeCell ref="M477:M478"/>
    <mergeCell ref="F479:F480"/>
    <mergeCell ref="M481:M483"/>
    <mergeCell ref="L477:L478"/>
    <mergeCell ref="E481:E483"/>
    <mergeCell ref="F477:F478"/>
    <mergeCell ref="F481:F483"/>
    <mergeCell ref="E472:E474"/>
    <mergeCell ref="C468:C471"/>
    <mergeCell ref="A472:A474"/>
    <mergeCell ref="E468:E471"/>
    <mergeCell ref="B472:B474"/>
    <mergeCell ref="D472:D474"/>
    <mergeCell ref="A468:A471"/>
    <mergeCell ref="A461:A464"/>
    <mergeCell ref="A475:A476"/>
    <mergeCell ref="C475:C476"/>
    <mergeCell ref="D475:D476"/>
    <mergeCell ref="B475:B476"/>
    <mergeCell ref="B465:B467"/>
    <mergeCell ref="Q455:Q456"/>
    <mergeCell ref="C465:C467"/>
    <mergeCell ref="C472:C474"/>
    <mergeCell ref="A455:A456"/>
    <mergeCell ref="B457:B458"/>
    <mergeCell ref="E461:E464"/>
    <mergeCell ref="D461:D464"/>
    <mergeCell ref="D455:D456"/>
    <mergeCell ref="A459:E459"/>
    <mergeCell ref="F457:F458"/>
    <mergeCell ref="M472:M474"/>
    <mergeCell ref="O461:O464"/>
    <mergeCell ref="A460:Q460"/>
    <mergeCell ref="D457:D458"/>
    <mergeCell ref="L457:L458"/>
    <mergeCell ref="L461:L464"/>
    <mergeCell ref="B461:B464"/>
    <mergeCell ref="A465:A467"/>
    <mergeCell ref="D468:D471"/>
    <mergeCell ref="B468:B471"/>
    <mergeCell ref="N457:N458"/>
    <mergeCell ref="P455:P456"/>
    <mergeCell ref="A457:A458"/>
    <mergeCell ref="P457:P458"/>
    <mergeCell ref="O457:O458"/>
    <mergeCell ref="L455:L456"/>
    <mergeCell ref="M457:M458"/>
    <mergeCell ref="F455:F456"/>
    <mergeCell ref="N451:N452"/>
    <mergeCell ref="N455:N456"/>
    <mergeCell ref="O453:O454"/>
    <mergeCell ref="O451:O452"/>
    <mergeCell ref="N453:N454"/>
    <mergeCell ref="O455:O456"/>
    <mergeCell ref="O449:O450"/>
    <mergeCell ref="O447:O448"/>
    <mergeCell ref="N449:N450"/>
    <mergeCell ref="L443:L444"/>
    <mergeCell ref="L445:L446"/>
    <mergeCell ref="L449:L450"/>
    <mergeCell ref="O445:O446"/>
    <mergeCell ref="N445:N446"/>
    <mergeCell ref="N447:N448"/>
    <mergeCell ref="M445:M446"/>
    <mergeCell ref="C445:C446"/>
    <mergeCell ref="B447:B448"/>
    <mergeCell ref="B445:B446"/>
    <mergeCell ref="D374:D376"/>
    <mergeCell ref="C416:C419"/>
    <mergeCell ref="D447:D448"/>
    <mergeCell ref="B382:B384"/>
    <mergeCell ref="B385:B388"/>
    <mergeCell ref="C398:C402"/>
    <mergeCell ref="B436:B440"/>
    <mergeCell ref="C358:C359"/>
    <mergeCell ref="D360:D361"/>
    <mergeCell ref="A365:Q365"/>
    <mergeCell ref="B362:B363"/>
    <mergeCell ref="C362:C363"/>
    <mergeCell ref="D362:D363"/>
    <mergeCell ref="E362:E363"/>
    <mergeCell ref="N362:N363"/>
    <mergeCell ref="Q358:Q359"/>
    <mergeCell ref="E358:E359"/>
    <mergeCell ref="E371:E373"/>
    <mergeCell ref="A351:A352"/>
    <mergeCell ref="B351:B352"/>
    <mergeCell ref="A353:A354"/>
    <mergeCell ref="C371:C373"/>
    <mergeCell ref="D371:D373"/>
    <mergeCell ref="D358:D359"/>
    <mergeCell ref="D366:D370"/>
    <mergeCell ref="A364:E364"/>
    <mergeCell ref="B358:B359"/>
    <mergeCell ref="A377:A381"/>
    <mergeCell ref="B377:B381"/>
    <mergeCell ref="C377:C381"/>
    <mergeCell ref="D377:D381"/>
    <mergeCell ref="F347:F348"/>
    <mergeCell ref="L333:L335"/>
    <mergeCell ref="L326:L327"/>
    <mergeCell ref="L338:L342"/>
    <mergeCell ref="L343:L344"/>
    <mergeCell ref="F338:F342"/>
    <mergeCell ref="F343:F344"/>
    <mergeCell ref="F326:F327"/>
    <mergeCell ref="L345:L346"/>
    <mergeCell ref="F323:F325"/>
    <mergeCell ref="L323:L325"/>
    <mergeCell ref="F316:F318"/>
    <mergeCell ref="F314:F315"/>
    <mergeCell ref="L319:L320"/>
    <mergeCell ref="F319:F320"/>
    <mergeCell ref="M312:M313"/>
    <mergeCell ref="F140:F143"/>
    <mergeCell ref="M148:M152"/>
    <mergeCell ref="F155:F156"/>
    <mergeCell ref="L155:L156"/>
    <mergeCell ref="M155:M156"/>
    <mergeCell ref="F153:F154"/>
    <mergeCell ref="L258:L260"/>
    <mergeCell ref="L246:L249"/>
    <mergeCell ref="L299:L304"/>
    <mergeCell ref="N254:N255"/>
    <mergeCell ref="N182:N183"/>
    <mergeCell ref="A181:Q181"/>
    <mergeCell ref="Q204:Q207"/>
    <mergeCell ref="P204:P207"/>
    <mergeCell ref="Q219:Q220"/>
    <mergeCell ref="P217:P218"/>
    <mergeCell ref="Q208:Q210"/>
    <mergeCell ref="O208:O210"/>
    <mergeCell ref="M250:M251"/>
    <mergeCell ref="P136:P139"/>
    <mergeCell ref="O182:O183"/>
    <mergeCell ref="P184:P189"/>
    <mergeCell ref="M153:M154"/>
    <mergeCell ref="P159:P163"/>
    <mergeCell ref="N155:N156"/>
    <mergeCell ref="P148:P152"/>
    <mergeCell ref="M140:M143"/>
    <mergeCell ref="O184:O189"/>
    <mergeCell ref="M128:M130"/>
    <mergeCell ref="L125:L127"/>
    <mergeCell ref="L128:L130"/>
    <mergeCell ref="M254:M255"/>
    <mergeCell ref="M131:M135"/>
    <mergeCell ref="L211:L212"/>
    <mergeCell ref="L204:L207"/>
    <mergeCell ref="M215:M216"/>
    <mergeCell ref="M231:M233"/>
    <mergeCell ref="M236:M240"/>
    <mergeCell ref="N125:N127"/>
    <mergeCell ref="N131:N135"/>
    <mergeCell ref="N118:N124"/>
    <mergeCell ref="O125:O127"/>
    <mergeCell ref="F333:F335"/>
    <mergeCell ref="F345:F346"/>
    <mergeCell ref="O136:O139"/>
    <mergeCell ref="N316:N318"/>
    <mergeCell ref="N314:N315"/>
    <mergeCell ref="M316:M318"/>
    <mergeCell ref="L314:L315"/>
    <mergeCell ref="L316:L318"/>
    <mergeCell ref="N136:N139"/>
    <mergeCell ref="M256:M257"/>
    <mergeCell ref="Q312:Q313"/>
    <mergeCell ref="A403:A404"/>
    <mergeCell ref="B403:B404"/>
    <mergeCell ref="B434:B435"/>
    <mergeCell ref="A410:A415"/>
    <mergeCell ref="B410:B415"/>
    <mergeCell ref="B345:B346"/>
    <mergeCell ref="A355:A357"/>
    <mergeCell ref="B355:B357"/>
    <mergeCell ref="A360:A361"/>
    <mergeCell ref="B353:B354"/>
    <mergeCell ref="A349:A350"/>
    <mergeCell ref="B349:B350"/>
    <mergeCell ref="A319:A320"/>
    <mergeCell ref="A321:A322"/>
    <mergeCell ref="A333:A335"/>
    <mergeCell ref="B333:B335"/>
    <mergeCell ref="B343:B344"/>
    <mergeCell ref="A345:A346"/>
    <mergeCell ref="A336:E336"/>
    <mergeCell ref="P314:P315"/>
    <mergeCell ref="P312:P313"/>
    <mergeCell ref="A112:A113"/>
    <mergeCell ref="B118:B124"/>
    <mergeCell ref="A125:A127"/>
    <mergeCell ref="B125:B127"/>
    <mergeCell ref="A114:A115"/>
    <mergeCell ref="B114:B115"/>
    <mergeCell ref="C125:C127"/>
    <mergeCell ref="D125:D127"/>
    <mergeCell ref="C112:C113"/>
    <mergeCell ref="D112:D113"/>
    <mergeCell ref="C114:C115"/>
    <mergeCell ref="D114:D115"/>
    <mergeCell ref="C353:C354"/>
    <mergeCell ref="C321:C322"/>
    <mergeCell ref="B164:B169"/>
    <mergeCell ref="A323:A325"/>
    <mergeCell ref="A234:E234"/>
    <mergeCell ref="A231:A233"/>
    <mergeCell ref="C224:C225"/>
    <mergeCell ref="A170:A171"/>
    <mergeCell ref="A211:A212"/>
    <mergeCell ref="A200:A203"/>
    <mergeCell ref="C351:C352"/>
    <mergeCell ref="A131:A135"/>
    <mergeCell ref="B136:B139"/>
    <mergeCell ref="B131:B135"/>
    <mergeCell ref="B224:B225"/>
    <mergeCell ref="A236:A240"/>
    <mergeCell ref="B312:B313"/>
    <mergeCell ref="A309:Q309"/>
    <mergeCell ref="D312:D313"/>
    <mergeCell ref="E312:E313"/>
    <mergeCell ref="A451:A452"/>
    <mergeCell ref="A445:A446"/>
    <mergeCell ref="A416:A419"/>
    <mergeCell ref="A385:A388"/>
    <mergeCell ref="A434:A435"/>
    <mergeCell ref="A447:A448"/>
    <mergeCell ref="A389:A392"/>
    <mergeCell ref="A398:A402"/>
    <mergeCell ref="A425:A428"/>
    <mergeCell ref="A449:A450"/>
    <mergeCell ref="B18:B24"/>
    <mergeCell ref="A46:A53"/>
    <mergeCell ref="E71:E75"/>
    <mergeCell ref="L62:L68"/>
    <mergeCell ref="C25:C31"/>
    <mergeCell ref="C54:C61"/>
    <mergeCell ref="D54:D61"/>
    <mergeCell ref="B46:B53"/>
    <mergeCell ref="C46:C53"/>
    <mergeCell ref="D46:D53"/>
    <mergeCell ref="D321:D322"/>
    <mergeCell ref="E333:E335"/>
    <mergeCell ref="E338:E342"/>
    <mergeCell ref="A11:A17"/>
    <mergeCell ref="B11:B17"/>
    <mergeCell ref="A39:A45"/>
    <mergeCell ref="B39:B45"/>
    <mergeCell ref="A32:A38"/>
    <mergeCell ref="B32:B38"/>
    <mergeCell ref="A18:A24"/>
    <mergeCell ref="E343:E344"/>
    <mergeCell ref="B326:B327"/>
    <mergeCell ref="C326:C327"/>
    <mergeCell ref="A328:A332"/>
    <mergeCell ref="B328:B332"/>
    <mergeCell ref="E326:E327"/>
    <mergeCell ref="C333:C335"/>
    <mergeCell ref="D333:D335"/>
    <mergeCell ref="E254:E255"/>
    <mergeCell ref="D231:D233"/>
    <mergeCell ref="E252:E253"/>
    <mergeCell ref="E231:E233"/>
    <mergeCell ref="D252:D253"/>
    <mergeCell ref="D254:D255"/>
    <mergeCell ref="D236:D240"/>
    <mergeCell ref="D241:D245"/>
    <mergeCell ref="D246:D249"/>
    <mergeCell ref="E241:E245"/>
    <mergeCell ref="O6:O7"/>
    <mergeCell ref="N6:N7"/>
    <mergeCell ref="F11:F17"/>
    <mergeCell ref="L11:L17"/>
    <mergeCell ref="N11:N17"/>
    <mergeCell ref="O11:O17"/>
    <mergeCell ref="H4:H7"/>
    <mergeCell ref="A10:Q10"/>
    <mergeCell ref="M11:M17"/>
    <mergeCell ref="C5:C7"/>
    <mergeCell ref="C18:C24"/>
    <mergeCell ref="K4:K7"/>
    <mergeCell ref="E5:F5"/>
    <mergeCell ref="E6:E7"/>
    <mergeCell ref="E11:E17"/>
    <mergeCell ref="D4:F4"/>
    <mergeCell ref="C11:C17"/>
    <mergeCell ref="D11:D17"/>
    <mergeCell ref="D18:D24"/>
    <mergeCell ref="F18:F24"/>
    <mergeCell ref="M6:M7"/>
    <mergeCell ref="J4:J7"/>
    <mergeCell ref="F6:F7"/>
    <mergeCell ref="L5:L7"/>
    <mergeCell ref="G4:G7"/>
    <mergeCell ref="I4:I7"/>
    <mergeCell ref="D5:D7"/>
    <mergeCell ref="M18:M24"/>
    <mergeCell ref="A62:A68"/>
    <mergeCell ref="A54:A61"/>
    <mergeCell ref="L25:L31"/>
    <mergeCell ref="D25:D31"/>
    <mergeCell ref="B62:B68"/>
    <mergeCell ref="F25:F31"/>
    <mergeCell ref="D32:D38"/>
    <mergeCell ref="D62:D68"/>
    <mergeCell ref="D355:D357"/>
    <mergeCell ref="A157:E157"/>
    <mergeCell ref="A164:A169"/>
    <mergeCell ref="E62:E68"/>
    <mergeCell ref="B314:B315"/>
    <mergeCell ref="B200:B203"/>
    <mergeCell ref="C211:C212"/>
    <mergeCell ref="C178:C179"/>
    <mergeCell ref="D178:D179"/>
    <mergeCell ref="D184:D189"/>
    <mergeCell ref="Q200:Q203"/>
    <mergeCell ref="N200:N203"/>
    <mergeCell ref="L200:L203"/>
    <mergeCell ref="P200:P203"/>
    <mergeCell ref="M200:M203"/>
    <mergeCell ref="M184:M189"/>
    <mergeCell ref="C200:C203"/>
    <mergeCell ref="D200:D203"/>
    <mergeCell ref="E200:E203"/>
    <mergeCell ref="L197:L199"/>
    <mergeCell ref="D190:D196"/>
    <mergeCell ref="C190:C196"/>
    <mergeCell ref="F200:F203"/>
    <mergeCell ref="E184:E189"/>
    <mergeCell ref="F184:F189"/>
    <mergeCell ref="Q182:Q183"/>
    <mergeCell ref="D39:D45"/>
    <mergeCell ref="E39:E45"/>
    <mergeCell ref="P71:P75"/>
    <mergeCell ref="O62:O68"/>
    <mergeCell ref="L39:L45"/>
    <mergeCell ref="F39:F45"/>
    <mergeCell ref="E182:E183"/>
    <mergeCell ref="L182:L183"/>
    <mergeCell ref="F182:F183"/>
    <mergeCell ref="E32:E38"/>
    <mergeCell ref="C62:C68"/>
    <mergeCell ref="E54:E61"/>
    <mergeCell ref="C39:C45"/>
    <mergeCell ref="C32:C38"/>
    <mergeCell ref="E46:E53"/>
    <mergeCell ref="B54:B61"/>
    <mergeCell ref="N62:N68"/>
    <mergeCell ref="A69:E69"/>
    <mergeCell ref="A71:A75"/>
    <mergeCell ref="B71:B75"/>
    <mergeCell ref="C71:C75"/>
    <mergeCell ref="D71:D75"/>
    <mergeCell ref="A70:Q70"/>
    <mergeCell ref="O71:O75"/>
    <mergeCell ref="F62:F68"/>
    <mergeCell ref="E345:E346"/>
    <mergeCell ref="B172:B173"/>
    <mergeCell ref="A178:A179"/>
    <mergeCell ref="B178:B179"/>
    <mergeCell ref="C172:C173"/>
    <mergeCell ref="D172:D173"/>
    <mergeCell ref="C176:C177"/>
    <mergeCell ref="D176:D177"/>
    <mergeCell ref="E178:E179"/>
    <mergeCell ref="C182:C183"/>
    <mergeCell ref="Q190:Q196"/>
    <mergeCell ref="P190:P196"/>
    <mergeCell ref="N190:N196"/>
    <mergeCell ref="O190:O196"/>
    <mergeCell ref="Q184:Q189"/>
    <mergeCell ref="P178:P179"/>
    <mergeCell ref="F461:F464"/>
    <mergeCell ref="C457:C458"/>
    <mergeCell ref="E457:E458"/>
    <mergeCell ref="E447:E448"/>
    <mergeCell ref="C355:C357"/>
    <mergeCell ref="F353:F354"/>
    <mergeCell ref="F366:F370"/>
    <mergeCell ref="E360:E361"/>
    <mergeCell ref="B451:B452"/>
    <mergeCell ref="B455:B456"/>
    <mergeCell ref="B449:B450"/>
    <mergeCell ref="A159:A163"/>
    <mergeCell ref="B159:B163"/>
    <mergeCell ref="A172:A173"/>
    <mergeCell ref="A176:A177"/>
    <mergeCell ref="B176:B177"/>
    <mergeCell ref="A343:A344"/>
    <mergeCell ref="B319:B320"/>
    <mergeCell ref="E465:E467"/>
    <mergeCell ref="C461:C464"/>
    <mergeCell ref="C449:C450"/>
    <mergeCell ref="D451:D452"/>
    <mergeCell ref="D453:D454"/>
    <mergeCell ref="D449:D450"/>
    <mergeCell ref="C451:C452"/>
    <mergeCell ref="C455:C456"/>
    <mergeCell ref="D465:D467"/>
    <mergeCell ref="E449:E450"/>
    <mergeCell ref="E366:E370"/>
    <mergeCell ref="D398:D402"/>
    <mergeCell ref="E355:E357"/>
    <mergeCell ref="O410:O415"/>
    <mergeCell ref="N385:N388"/>
    <mergeCell ref="O389:O392"/>
    <mergeCell ref="M362:M363"/>
    <mergeCell ref="N382:N384"/>
    <mergeCell ref="O366:O370"/>
    <mergeCell ref="M366:M370"/>
    <mergeCell ref="P316:P318"/>
    <mergeCell ref="N319:N320"/>
    <mergeCell ref="N338:N342"/>
    <mergeCell ref="N333:N335"/>
    <mergeCell ref="N323:N325"/>
    <mergeCell ref="N326:N327"/>
    <mergeCell ref="P333:P335"/>
    <mergeCell ref="M343:M344"/>
    <mergeCell ref="N343:N344"/>
    <mergeCell ref="N358:N359"/>
    <mergeCell ref="Q314:Q315"/>
    <mergeCell ref="O333:O335"/>
    <mergeCell ref="Q319:Q320"/>
    <mergeCell ref="Q316:Q318"/>
    <mergeCell ref="P355:P357"/>
    <mergeCell ref="P358:P359"/>
    <mergeCell ref="P319:P320"/>
    <mergeCell ref="P338:P342"/>
    <mergeCell ref="Q343:Q344"/>
    <mergeCell ref="P349:P350"/>
    <mergeCell ref="Q349:Q350"/>
    <mergeCell ref="O338:O342"/>
    <mergeCell ref="O319:O320"/>
    <mergeCell ref="Q338:Q342"/>
    <mergeCell ref="O316:O318"/>
    <mergeCell ref="O323:O325"/>
    <mergeCell ref="P323:P325"/>
    <mergeCell ref="P326:P327"/>
    <mergeCell ref="Q326:Q327"/>
    <mergeCell ref="O326:O327"/>
    <mergeCell ref="Q323:Q325"/>
    <mergeCell ref="C349:C350"/>
    <mergeCell ref="D338:D342"/>
    <mergeCell ref="C343:C344"/>
    <mergeCell ref="D343:D344"/>
    <mergeCell ref="D349:D350"/>
    <mergeCell ref="D347:D348"/>
    <mergeCell ref="C345:C346"/>
    <mergeCell ref="D345:D346"/>
    <mergeCell ref="N374:N376"/>
    <mergeCell ref="N371:N373"/>
    <mergeCell ref="N403:N404"/>
    <mergeCell ref="L347:L348"/>
    <mergeCell ref="M374:M376"/>
    <mergeCell ref="L374:L376"/>
    <mergeCell ref="L371:L373"/>
    <mergeCell ref="M377:M381"/>
    <mergeCell ref="M371:M373"/>
    <mergeCell ref="M360:M361"/>
    <mergeCell ref="D503:D506"/>
    <mergeCell ref="C503:C506"/>
    <mergeCell ref="A514:A516"/>
    <mergeCell ref="L530:L535"/>
    <mergeCell ref="A517:E517"/>
    <mergeCell ref="B507:B508"/>
    <mergeCell ref="C507:C508"/>
    <mergeCell ref="A511:A513"/>
    <mergeCell ref="L507:L508"/>
    <mergeCell ref="F530:F535"/>
    <mergeCell ref="A530:A535"/>
    <mergeCell ref="B530:B535"/>
    <mergeCell ref="F489:F496"/>
    <mergeCell ref="M314:M315"/>
    <mergeCell ref="E349:E350"/>
    <mergeCell ref="E347:E348"/>
    <mergeCell ref="E314:E315"/>
    <mergeCell ref="M489:M496"/>
    <mergeCell ref="M319:M320"/>
    <mergeCell ref="M333:M335"/>
    <mergeCell ref="M338:M342"/>
    <mergeCell ref="M326:M327"/>
    <mergeCell ref="Q541:Q551"/>
    <mergeCell ref="M536:M540"/>
    <mergeCell ref="P541:P551"/>
    <mergeCell ref="O541:O551"/>
    <mergeCell ref="M541:M551"/>
    <mergeCell ref="N541:N551"/>
    <mergeCell ref="Q489:Q496"/>
    <mergeCell ref="Q497:Q502"/>
    <mergeCell ref="D507:D508"/>
    <mergeCell ref="C519:C529"/>
    <mergeCell ref="E530:E535"/>
    <mergeCell ref="D530:D535"/>
    <mergeCell ref="C530:C535"/>
    <mergeCell ref="E514:E516"/>
    <mergeCell ref="D519:D529"/>
    <mergeCell ref="L541:L551"/>
    <mergeCell ref="Q519:Q529"/>
    <mergeCell ref="P536:P540"/>
    <mergeCell ref="N530:N535"/>
    <mergeCell ref="O519:O529"/>
    <mergeCell ref="Q530:Q535"/>
    <mergeCell ref="O530:O535"/>
    <mergeCell ref="P530:P535"/>
    <mergeCell ref="P519:P529"/>
    <mergeCell ref="Q536:Q540"/>
    <mergeCell ref="E541:E551"/>
    <mergeCell ref="F541:F551"/>
    <mergeCell ref="E536:E540"/>
    <mergeCell ref="F536:F540"/>
    <mergeCell ref="A536:A540"/>
    <mergeCell ref="B536:B540"/>
    <mergeCell ref="C536:C540"/>
    <mergeCell ref="O536:O540"/>
    <mergeCell ref="L536:L540"/>
    <mergeCell ref="N536:N540"/>
    <mergeCell ref="D536:D540"/>
    <mergeCell ref="P552:P561"/>
    <mergeCell ref="L552:L561"/>
    <mergeCell ref="M552:M561"/>
    <mergeCell ref="P562:P573"/>
    <mergeCell ref="M562:M573"/>
    <mergeCell ref="N562:N573"/>
    <mergeCell ref="N552:N561"/>
    <mergeCell ref="O552:O561"/>
    <mergeCell ref="Q562:Q573"/>
    <mergeCell ref="O562:O573"/>
    <mergeCell ref="A562:A573"/>
    <mergeCell ref="B562:B573"/>
    <mergeCell ref="C562:C573"/>
    <mergeCell ref="D562:D573"/>
    <mergeCell ref="L562:L573"/>
    <mergeCell ref="A541:A551"/>
    <mergeCell ref="B541:B551"/>
    <mergeCell ref="C541:C551"/>
    <mergeCell ref="D541:D551"/>
    <mergeCell ref="E574:E582"/>
    <mergeCell ref="F574:F582"/>
    <mergeCell ref="Q574:Q582"/>
    <mergeCell ref="C552:C561"/>
    <mergeCell ref="D552:D561"/>
    <mergeCell ref="E562:E573"/>
    <mergeCell ref="F562:F573"/>
    <mergeCell ref="E552:E561"/>
    <mergeCell ref="F552:F561"/>
    <mergeCell ref="Q552:Q561"/>
    <mergeCell ref="A574:A582"/>
    <mergeCell ref="B574:B582"/>
    <mergeCell ref="C574:C582"/>
    <mergeCell ref="D574:D582"/>
    <mergeCell ref="A583:A594"/>
    <mergeCell ref="B583:B594"/>
    <mergeCell ref="C583:C594"/>
    <mergeCell ref="D583:D594"/>
    <mergeCell ref="L574:L582"/>
    <mergeCell ref="P574:P582"/>
    <mergeCell ref="N574:N582"/>
    <mergeCell ref="M574:M582"/>
    <mergeCell ref="O574:O582"/>
    <mergeCell ref="B603:B606"/>
    <mergeCell ref="L603:L606"/>
    <mergeCell ref="P583:P594"/>
    <mergeCell ref="Q583:Q594"/>
    <mergeCell ref="E583:E594"/>
    <mergeCell ref="F583:F594"/>
    <mergeCell ref="L583:L594"/>
    <mergeCell ref="O583:O594"/>
    <mergeCell ref="C603:C606"/>
    <mergeCell ref="D603:D606"/>
    <mergeCell ref="A595:A602"/>
    <mergeCell ref="B595:B602"/>
    <mergeCell ref="O595:O602"/>
    <mergeCell ref="P609:P610"/>
    <mergeCell ref="O609:O610"/>
    <mergeCell ref="A608:Q608"/>
    <mergeCell ref="P595:P602"/>
    <mergeCell ref="Q595:Q602"/>
    <mergeCell ref="L595:L602"/>
    <mergeCell ref="A603:A606"/>
    <mergeCell ref="A609:A610"/>
    <mergeCell ref="B609:B610"/>
    <mergeCell ref="C609:C610"/>
    <mergeCell ref="D609:D610"/>
    <mergeCell ref="C595:C602"/>
    <mergeCell ref="D595:D602"/>
    <mergeCell ref="E595:E602"/>
    <mergeCell ref="F595:F602"/>
    <mergeCell ref="N614:N615"/>
    <mergeCell ref="O614:O615"/>
    <mergeCell ref="F609:F610"/>
    <mergeCell ref="Q609:Q610"/>
    <mergeCell ref="O611:O613"/>
    <mergeCell ref="P611:P613"/>
    <mergeCell ref="Q611:Q613"/>
    <mergeCell ref="P614:P615"/>
    <mergeCell ref="Q614:Q615"/>
    <mergeCell ref="F614:F615"/>
    <mergeCell ref="A614:A615"/>
    <mergeCell ref="B614:B615"/>
    <mergeCell ref="C614:C615"/>
    <mergeCell ref="D614:D615"/>
    <mergeCell ref="A611:A613"/>
    <mergeCell ref="B611:B613"/>
    <mergeCell ref="C611:C613"/>
    <mergeCell ref="D611:D613"/>
    <mergeCell ref="M616:M617"/>
    <mergeCell ref="A618:A619"/>
    <mergeCell ref="B618:B619"/>
    <mergeCell ref="C618:C619"/>
    <mergeCell ref="D618:D619"/>
    <mergeCell ref="A616:A617"/>
    <mergeCell ref="B616:B617"/>
    <mergeCell ref="C616:C617"/>
    <mergeCell ref="D616:D617"/>
    <mergeCell ref="M618:M619"/>
    <mergeCell ref="N616:N617"/>
    <mergeCell ref="O616:O617"/>
    <mergeCell ref="P616:P617"/>
    <mergeCell ref="Q618:Q619"/>
    <mergeCell ref="O618:O619"/>
    <mergeCell ref="Q616:Q617"/>
    <mergeCell ref="N618:N619"/>
    <mergeCell ref="P618:P619"/>
    <mergeCell ref="M624:M628"/>
    <mergeCell ref="N620:N621"/>
    <mergeCell ref="O620:O621"/>
    <mergeCell ref="A637:A639"/>
    <mergeCell ref="B637:B639"/>
    <mergeCell ref="B624:B628"/>
    <mergeCell ref="L624:L628"/>
    <mergeCell ref="E624:E628"/>
    <mergeCell ref="C624:C628"/>
    <mergeCell ref="D624:D628"/>
    <mergeCell ref="F622:F623"/>
    <mergeCell ref="M622:M623"/>
    <mergeCell ref="L620:L621"/>
    <mergeCell ref="M620:M621"/>
    <mergeCell ref="L622:L623"/>
    <mergeCell ref="Q503:Q506"/>
    <mergeCell ref="N497:N502"/>
    <mergeCell ref="P489:P496"/>
    <mergeCell ref="N489:N496"/>
    <mergeCell ref="O489:O496"/>
    <mergeCell ref="P503:P506"/>
    <mergeCell ref="O503:O506"/>
    <mergeCell ref="N640:N641"/>
    <mergeCell ref="N624:N628"/>
    <mergeCell ref="N622:N623"/>
    <mergeCell ref="O640:O641"/>
    <mergeCell ref="N632:N636"/>
    <mergeCell ref="N637:N639"/>
    <mergeCell ref="O637:O639"/>
    <mergeCell ref="O622:O623"/>
    <mergeCell ref="N629:N631"/>
    <mergeCell ref="O624:O628"/>
    <mergeCell ref="P766:P775"/>
    <mergeCell ref="Q766:Q775"/>
    <mergeCell ref="N766:N775"/>
    <mergeCell ref="Q642:Q643"/>
    <mergeCell ref="P650:P659"/>
    <mergeCell ref="Q650:Q659"/>
    <mergeCell ref="O650:O659"/>
    <mergeCell ref="N642:N643"/>
    <mergeCell ref="N650:N659"/>
    <mergeCell ref="Q757:Q763"/>
    <mergeCell ref="O642:O643"/>
    <mergeCell ref="E644:E645"/>
    <mergeCell ref="N644:N645"/>
    <mergeCell ref="A648:E648"/>
    <mergeCell ref="B642:B643"/>
    <mergeCell ref="C642:C643"/>
    <mergeCell ref="D642:D643"/>
    <mergeCell ref="F642:F643"/>
    <mergeCell ref="M642:M643"/>
    <mergeCell ref="E646:E647"/>
    <mergeCell ref="O766:O775"/>
    <mergeCell ref="F766:F775"/>
    <mergeCell ref="L766:L775"/>
    <mergeCell ref="M766:M775"/>
    <mergeCell ref="A765:Q765"/>
    <mergeCell ref="A646:A647"/>
    <mergeCell ref="F646:F647"/>
    <mergeCell ref="B646:B647"/>
    <mergeCell ref="C646:C647"/>
    <mergeCell ref="D646:D647"/>
    <mergeCell ref="Q646:Q647"/>
    <mergeCell ref="Q670:Q671"/>
    <mergeCell ref="F660:F667"/>
    <mergeCell ref="E757:E763"/>
    <mergeCell ref="A776:E776"/>
    <mergeCell ref="A620:A621"/>
    <mergeCell ref="B620:B621"/>
    <mergeCell ref="C620:C621"/>
    <mergeCell ref="D620:D621"/>
    <mergeCell ref="E620:E621"/>
    <mergeCell ref="E642:E643"/>
    <mergeCell ref="A624:A628"/>
    <mergeCell ref="A622:A623"/>
    <mergeCell ref="C640:C641"/>
    <mergeCell ref="Q93:Q97"/>
    <mergeCell ref="N98:N103"/>
    <mergeCell ref="O98:O103"/>
    <mergeCell ref="P98:P103"/>
    <mergeCell ref="Q98:Q103"/>
    <mergeCell ref="N93:N97"/>
    <mergeCell ref="O93:O97"/>
    <mergeCell ref="P93:P97"/>
    <mergeCell ref="C766:C775"/>
    <mergeCell ref="D766:D775"/>
    <mergeCell ref="A757:A763"/>
    <mergeCell ref="B757:B763"/>
    <mergeCell ref="A766:A775"/>
    <mergeCell ref="B766:B775"/>
    <mergeCell ref="C757:C763"/>
    <mergeCell ref="D757:D763"/>
    <mergeCell ref="A764:E764"/>
    <mergeCell ref="E766:E775"/>
    <mergeCell ref="B622:B623"/>
    <mergeCell ref="C622:C623"/>
    <mergeCell ref="D622:D623"/>
    <mergeCell ref="E622:E623"/>
    <mergeCell ref="F624:F628"/>
    <mergeCell ref="L632:L636"/>
    <mergeCell ref="F632:F636"/>
    <mergeCell ref="D640:D641"/>
    <mergeCell ref="A755:E755"/>
    <mergeCell ref="A674:E674"/>
    <mergeCell ref="A672:A673"/>
    <mergeCell ref="D670:D671"/>
    <mergeCell ref="E670:E671"/>
    <mergeCell ref="A675:Q675"/>
    <mergeCell ref="A751:A754"/>
    <mergeCell ref="B751:B754"/>
    <mergeCell ref="C751:C754"/>
    <mergeCell ref="N751:N754"/>
    <mergeCell ref="P76:P80"/>
    <mergeCell ref="A81:A86"/>
    <mergeCell ref="E81:E86"/>
    <mergeCell ref="F81:F86"/>
    <mergeCell ref="D76:D80"/>
    <mergeCell ref="D81:D86"/>
    <mergeCell ref="A76:A80"/>
    <mergeCell ref="B76:B80"/>
    <mergeCell ref="B81:B86"/>
    <mergeCell ref="C81:C86"/>
    <mergeCell ref="Q87:Q92"/>
    <mergeCell ref="Q81:Q86"/>
    <mergeCell ref="O87:O92"/>
    <mergeCell ref="A87:A92"/>
    <mergeCell ref="D87:D92"/>
    <mergeCell ref="B87:B92"/>
    <mergeCell ref="M87:M92"/>
    <mergeCell ref="P81:P86"/>
    <mergeCell ref="F87:F92"/>
    <mergeCell ref="P87:P92"/>
    <mergeCell ref="C98:C103"/>
    <mergeCell ref="D98:D103"/>
    <mergeCell ref="L93:L97"/>
    <mergeCell ref="E87:E92"/>
    <mergeCell ref="E93:E97"/>
    <mergeCell ref="L87:L92"/>
    <mergeCell ref="F93:F97"/>
    <mergeCell ref="C93:C97"/>
    <mergeCell ref="A93:A97"/>
    <mergeCell ref="B93:B97"/>
    <mergeCell ref="A98:A103"/>
    <mergeCell ref="B98:B103"/>
    <mergeCell ref="E76:E80"/>
    <mergeCell ref="C87:C92"/>
    <mergeCell ref="D93:D97"/>
    <mergeCell ref="C76:C80"/>
    <mergeCell ref="E109:E111"/>
    <mergeCell ref="O76:O80"/>
    <mergeCell ref="N81:N86"/>
    <mergeCell ref="O81:O86"/>
    <mergeCell ref="M81:M86"/>
    <mergeCell ref="M76:M80"/>
    <mergeCell ref="N76:N80"/>
    <mergeCell ref="M104:M108"/>
    <mergeCell ref="N104:N108"/>
    <mergeCell ref="M93:M97"/>
    <mergeCell ref="C109:C111"/>
    <mergeCell ref="A109:A111"/>
    <mergeCell ref="B109:B111"/>
    <mergeCell ref="D109:D111"/>
    <mergeCell ref="A104:A108"/>
    <mergeCell ref="B104:B108"/>
    <mergeCell ref="C104:C108"/>
    <mergeCell ref="E104:E108"/>
    <mergeCell ref="D104:D108"/>
    <mergeCell ref="P104:P108"/>
    <mergeCell ref="Q104:Q108"/>
    <mergeCell ref="Q109:Q111"/>
    <mergeCell ref="O118:O124"/>
    <mergeCell ref="Q112:Q113"/>
    <mergeCell ref="O109:O111"/>
    <mergeCell ref="P114:P115"/>
    <mergeCell ref="O104:O108"/>
    <mergeCell ref="P112:P113"/>
    <mergeCell ref="P109:P111"/>
    <mergeCell ref="C118:C124"/>
    <mergeCell ref="A116:E116"/>
    <mergeCell ref="M114:M115"/>
    <mergeCell ref="D128:D130"/>
    <mergeCell ref="L114:L115"/>
    <mergeCell ref="B128:B130"/>
    <mergeCell ref="C128:C130"/>
    <mergeCell ref="M125:M127"/>
    <mergeCell ref="F128:F130"/>
    <mergeCell ref="A118:A124"/>
    <mergeCell ref="Q125:Q127"/>
    <mergeCell ref="P125:P127"/>
    <mergeCell ref="F109:F111"/>
    <mergeCell ref="Q114:Q115"/>
    <mergeCell ref="Q118:Q124"/>
    <mergeCell ref="O112:O113"/>
    <mergeCell ref="M112:M113"/>
    <mergeCell ref="O114:O115"/>
    <mergeCell ref="N112:N113"/>
    <mergeCell ref="P118:P124"/>
    <mergeCell ref="E112:E113"/>
    <mergeCell ref="F112:F113"/>
    <mergeCell ref="M118:M124"/>
    <mergeCell ref="L112:L113"/>
    <mergeCell ref="L118:L124"/>
    <mergeCell ref="Q131:Q135"/>
    <mergeCell ref="N128:N130"/>
    <mergeCell ref="O128:O130"/>
    <mergeCell ref="Q128:Q130"/>
    <mergeCell ref="P131:P135"/>
    <mergeCell ref="P128:P130"/>
    <mergeCell ref="O131:O135"/>
    <mergeCell ref="Q136:Q139"/>
    <mergeCell ref="A140:A143"/>
    <mergeCell ref="B140:B143"/>
    <mergeCell ref="C140:C143"/>
    <mergeCell ref="D140:D143"/>
    <mergeCell ref="E140:E143"/>
    <mergeCell ref="L136:L139"/>
    <mergeCell ref="M136:M139"/>
    <mergeCell ref="F136:F139"/>
    <mergeCell ref="L140:L143"/>
    <mergeCell ref="E136:E139"/>
    <mergeCell ref="M144:M147"/>
    <mergeCell ref="A136:A139"/>
    <mergeCell ref="C131:C135"/>
    <mergeCell ref="D131:D135"/>
    <mergeCell ref="C136:C139"/>
    <mergeCell ref="D136:D139"/>
    <mergeCell ref="C144:C147"/>
    <mergeCell ref="D144:D147"/>
    <mergeCell ref="L131:L135"/>
    <mergeCell ref="E144:E147"/>
    <mergeCell ref="F144:F147"/>
    <mergeCell ref="L144:L147"/>
    <mergeCell ref="A148:A152"/>
    <mergeCell ref="B148:B152"/>
    <mergeCell ref="C148:C152"/>
    <mergeCell ref="D148:D152"/>
    <mergeCell ref="E148:E152"/>
    <mergeCell ref="F148:F152"/>
    <mergeCell ref="L148:L152"/>
    <mergeCell ref="Q153:Q154"/>
    <mergeCell ref="Q140:Q143"/>
    <mergeCell ref="N140:N143"/>
    <mergeCell ref="Q144:Q147"/>
    <mergeCell ref="P140:P143"/>
    <mergeCell ref="N144:N147"/>
    <mergeCell ref="O140:O143"/>
    <mergeCell ref="O144:O147"/>
    <mergeCell ref="P144:P147"/>
    <mergeCell ref="Q148:Q152"/>
    <mergeCell ref="O148:O152"/>
    <mergeCell ref="N153:N154"/>
    <mergeCell ref="O153:O154"/>
    <mergeCell ref="P153:P154"/>
    <mergeCell ref="N148:N152"/>
    <mergeCell ref="C159:C163"/>
    <mergeCell ref="D159:D163"/>
    <mergeCell ref="A153:A154"/>
    <mergeCell ref="B153:B154"/>
    <mergeCell ref="A155:A156"/>
    <mergeCell ref="B155:B156"/>
    <mergeCell ref="C153:C154"/>
    <mergeCell ref="D153:D154"/>
    <mergeCell ref="Q159:Q163"/>
    <mergeCell ref="E159:E163"/>
    <mergeCell ref="O155:O156"/>
    <mergeCell ref="O159:O163"/>
    <mergeCell ref="A158:Q158"/>
    <mergeCell ref="Q155:Q156"/>
    <mergeCell ref="C155:C156"/>
    <mergeCell ref="D155:D156"/>
    <mergeCell ref="M159:M163"/>
    <mergeCell ref="N159:N163"/>
    <mergeCell ref="P155:P156"/>
    <mergeCell ref="O164:O169"/>
    <mergeCell ref="F159:F163"/>
    <mergeCell ref="L159:L163"/>
    <mergeCell ref="L153:L154"/>
    <mergeCell ref="B170:B171"/>
    <mergeCell ref="C170:C171"/>
    <mergeCell ref="D170:D171"/>
    <mergeCell ref="C164:C169"/>
    <mergeCell ref="D164:D169"/>
    <mergeCell ref="E170:E171"/>
    <mergeCell ref="F170:F171"/>
    <mergeCell ref="E155:E156"/>
    <mergeCell ref="E164:E169"/>
    <mergeCell ref="Q164:Q169"/>
    <mergeCell ref="N164:N169"/>
    <mergeCell ref="F164:F169"/>
    <mergeCell ref="L164:L169"/>
    <mergeCell ref="M164:M169"/>
    <mergeCell ref="P164:P169"/>
    <mergeCell ref="Q172:Q173"/>
    <mergeCell ref="N172:N173"/>
    <mergeCell ref="O172:O173"/>
    <mergeCell ref="P170:P171"/>
    <mergeCell ref="Q170:Q171"/>
    <mergeCell ref="N170:N171"/>
    <mergeCell ref="O170:O171"/>
    <mergeCell ref="P172:P173"/>
    <mergeCell ref="Q174:Q175"/>
    <mergeCell ref="A174:A175"/>
    <mergeCell ref="B174:B175"/>
    <mergeCell ref="C174:C175"/>
    <mergeCell ref="D174:D175"/>
    <mergeCell ref="E174:E175"/>
    <mergeCell ref="P174:P175"/>
    <mergeCell ref="F174:F175"/>
    <mergeCell ref="N174:N175"/>
    <mergeCell ref="O174:O175"/>
    <mergeCell ref="M170:M171"/>
    <mergeCell ref="L172:L173"/>
    <mergeCell ref="M172:M173"/>
    <mergeCell ref="F172:F173"/>
    <mergeCell ref="L170:L171"/>
    <mergeCell ref="L174:L175"/>
    <mergeCell ref="M174:M175"/>
    <mergeCell ref="N178:N179"/>
    <mergeCell ref="O178:O179"/>
    <mergeCell ref="M176:M177"/>
    <mergeCell ref="N176:N177"/>
    <mergeCell ref="L176:L177"/>
    <mergeCell ref="L178:L179"/>
    <mergeCell ref="M178:M179"/>
    <mergeCell ref="F178:F179"/>
    <mergeCell ref="Q176:Q177"/>
    <mergeCell ref="O176:O177"/>
    <mergeCell ref="E176:E177"/>
    <mergeCell ref="F176:F177"/>
    <mergeCell ref="P176:P177"/>
    <mergeCell ref="Q178:Q179"/>
  </mergeCells>
  <printOptions/>
  <pageMargins left="0.75" right="0.75" top="1" bottom="1" header="0.5" footer="0.5"/>
  <pageSetup horizontalDpi="600" verticalDpi="600" orientation="landscape" paperSize="9" scale="77" r:id="rId1"/>
  <rowBreaks count="17" manualBreakCount="17">
    <brk id="39" max="17" man="1"/>
    <brk id="86" max="255" man="1"/>
    <brk id="135" max="17" man="1"/>
    <brk id="189" max="255" man="1"/>
    <brk id="234" max="255" man="1"/>
    <brk id="288" max="255" man="1"/>
    <brk id="336" max="255" man="1"/>
    <brk id="373" max="17" man="1"/>
    <brk id="384" max="255" man="1"/>
    <brk id="435" max="255" man="1"/>
    <brk id="474" max="255" man="1"/>
    <brk id="517" max="255" man="1"/>
    <brk id="561" max="255" man="1"/>
    <brk id="607" max="255" man="1"/>
    <brk id="659" max="255" man="1"/>
    <brk id="707" max="255" man="1"/>
    <brk id="7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H47" sqref="H47"/>
    </sheetView>
  </sheetViews>
  <sheetFormatPr defaultColWidth="9.00390625" defaultRowHeight="12.75"/>
  <cols>
    <col min="1" max="1" width="6.25390625" style="121" customWidth="1"/>
    <col min="2" max="2" width="29.25390625" style="0" customWidth="1"/>
    <col min="3" max="3" width="13.625" style="0" customWidth="1"/>
    <col min="4" max="4" width="25.25390625" style="124" customWidth="1"/>
    <col min="5" max="5" width="9.125" style="119" customWidth="1"/>
    <col min="7" max="7" width="9.125" style="120" customWidth="1"/>
    <col min="8" max="8" width="12.375" style="0" customWidth="1"/>
    <col min="9" max="9" width="27.00390625" style="122" customWidth="1"/>
  </cols>
  <sheetData>
    <row r="1" ht="12.75">
      <c r="D1" s="125" t="s">
        <v>196</v>
      </c>
    </row>
    <row r="3" spans="2:3" ht="13.5" thickBot="1">
      <c r="B3" s="118" t="s">
        <v>140</v>
      </c>
      <c r="C3" s="118"/>
    </row>
    <row r="4" spans="1:9" ht="12.75">
      <c r="A4" s="153">
        <v>1</v>
      </c>
      <c r="B4" s="154" t="s">
        <v>141</v>
      </c>
      <c r="C4" s="155">
        <v>1991</v>
      </c>
      <c r="D4" s="156" t="s">
        <v>48</v>
      </c>
      <c r="E4" s="157" t="s">
        <v>29</v>
      </c>
      <c r="F4" s="154">
        <v>546.4</v>
      </c>
      <c r="G4" s="158">
        <v>1600</v>
      </c>
      <c r="H4" s="158">
        <f aca="true" t="shared" si="0" ref="H4:H9">F4*G4</f>
        <v>874240</v>
      </c>
      <c r="I4" s="159"/>
    </row>
    <row r="5" spans="1:9" ht="12.75">
      <c r="A5" s="160">
        <v>2</v>
      </c>
      <c r="B5" s="141" t="s">
        <v>142</v>
      </c>
      <c r="C5" s="140">
        <v>1985</v>
      </c>
      <c r="D5" s="142" t="s">
        <v>48</v>
      </c>
      <c r="E5" s="143" t="s">
        <v>29</v>
      </c>
      <c r="F5" s="141">
        <v>1270</v>
      </c>
      <c r="G5" s="144">
        <v>1600</v>
      </c>
      <c r="H5" s="144">
        <f t="shared" si="0"/>
        <v>2032000</v>
      </c>
      <c r="I5" s="161"/>
    </row>
    <row r="6" spans="1:9" ht="12.75">
      <c r="A6" s="160"/>
      <c r="B6" s="141"/>
      <c r="C6" s="140"/>
      <c r="D6" s="142" t="s">
        <v>143</v>
      </c>
      <c r="E6" s="143" t="s">
        <v>29</v>
      </c>
      <c r="F6" s="141">
        <v>197</v>
      </c>
      <c r="G6" s="144">
        <v>800</v>
      </c>
      <c r="H6" s="144">
        <f t="shared" si="0"/>
        <v>157600</v>
      </c>
      <c r="I6" s="161"/>
    </row>
    <row r="7" spans="1:9" ht="12.75">
      <c r="A7" s="160"/>
      <c r="B7" s="141"/>
      <c r="C7" s="140"/>
      <c r="D7" s="142" t="s">
        <v>144</v>
      </c>
      <c r="E7" s="143" t="s">
        <v>145</v>
      </c>
      <c r="F7" s="141">
        <v>105</v>
      </c>
      <c r="G7" s="144">
        <v>1700</v>
      </c>
      <c r="H7" s="144">
        <f t="shared" si="0"/>
        <v>178500</v>
      </c>
      <c r="I7" s="161"/>
    </row>
    <row r="8" spans="1:9" ht="12.75">
      <c r="A8" s="160"/>
      <c r="B8" s="141"/>
      <c r="C8" s="140"/>
      <c r="D8" s="142" t="s">
        <v>146</v>
      </c>
      <c r="E8" s="143" t="s">
        <v>147</v>
      </c>
      <c r="F8" s="141">
        <v>1</v>
      </c>
      <c r="G8" s="144">
        <v>62500</v>
      </c>
      <c r="H8" s="144">
        <f t="shared" si="0"/>
        <v>62500</v>
      </c>
      <c r="I8" s="161"/>
    </row>
    <row r="9" spans="1:9" ht="12.75">
      <c r="A9" s="160">
        <v>3</v>
      </c>
      <c r="B9" s="141" t="s">
        <v>148</v>
      </c>
      <c r="C9" s="140">
        <v>1985</v>
      </c>
      <c r="D9" s="142" t="s">
        <v>48</v>
      </c>
      <c r="E9" s="143" t="s">
        <v>29</v>
      </c>
      <c r="F9" s="141">
        <v>534.3</v>
      </c>
      <c r="G9" s="144">
        <v>1600</v>
      </c>
      <c r="H9" s="144">
        <f t="shared" si="0"/>
        <v>854879.9999999999</v>
      </c>
      <c r="I9" s="162" t="s">
        <v>149</v>
      </c>
    </row>
    <row r="10" spans="1:9" ht="12.75">
      <c r="A10" s="160"/>
      <c r="B10" s="141"/>
      <c r="C10" s="140"/>
      <c r="D10" s="142" t="s">
        <v>146</v>
      </c>
      <c r="E10" s="143" t="s">
        <v>147</v>
      </c>
      <c r="F10" s="141">
        <v>1</v>
      </c>
      <c r="G10" s="144">
        <v>62500</v>
      </c>
      <c r="H10" s="144">
        <f aca="true" t="shared" si="1" ref="H10:H34">F10*G10</f>
        <v>62500</v>
      </c>
      <c r="I10" s="161"/>
    </row>
    <row r="11" spans="1:9" ht="12.75">
      <c r="A11" s="160">
        <v>4</v>
      </c>
      <c r="B11" s="141" t="s">
        <v>150</v>
      </c>
      <c r="C11" s="140">
        <v>1974</v>
      </c>
      <c r="D11" s="142" t="s">
        <v>42</v>
      </c>
      <c r="E11" s="143" t="s">
        <v>29</v>
      </c>
      <c r="F11" s="141">
        <v>111.25</v>
      </c>
      <c r="G11" s="144">
        <v>1600</v>
      </c>
      <c r="H11" s="144">
        <f t="shared" si="1"/>
        <v>178000</v>
      </c>
      <c r="I11" s="161"/>
    </row>
    <row r="12" spans="1:9" ht="12.75">
      <c r="A12" s="160"/>
      <c r="B12" s="141"/>
      <c r="C12" s="140"/>
      <c r="D12" s="142" t="s">
        <v>151</v>
      </c>
      <c r="E12" s="143" t="s">
        <v>145</v>
      </c>
      <c r="F12" s="141">
        <v>264</v>
      </c>
      <c r="G12" s="144">
        <v>2500</v>
      </c>
      <c r="H12" s="144">
        <f t="shared" si="1"/>
        <v>660000</v>
      </c>
      <c r="I12" s="161"/>
    </row>
    <row r="13" spans="1:9" ht="12.75">
      <c r="A13" s="160">
        <v>5</v>
      </c>
      <c r="B13" s="141" t="s">
        <v>152</v>
      </c>
      <c r="C13" s="140">
        <v>1979</v>
      </c>
      <c r="D13" s="142" t="s">
        <v>42</v>
      </c>
      <c r="E13" s="143" t="s">
        <v>29</v>
      </c>
      <c r="F13" s="145">
        <v>332</v>
      </c>
      <c r="G13" s="144">
        <v>1600</v>
      </c>
      <c r="H13" s="144">
        <f t="shared" si="1"/>
        <v>531200</v>
      </c>
      <c r="I13" s="161"/>
    </row>
    <row r="14" spans="1:9" ht="12.75">
      <c r="A14" s="160"/>
      <c r="B14" s="141"/>
      <c r="C14" s="140"/>
      <c r="D14" s="142" t="s">
        <v>146</v>
      </c>
      <c r="E14" s="143" t="s">
        <v>147</v>
      </c>
      <c r="F14" s="145">
        <v>1</v>
      </c>
      <c r="G14" s="144">
        <v>62500</v>
      </c>
      <c r="H14" s="144">
        <f t="shared" si="1"/>
        <v>62500</v>
      </c>
      <c r="I14" s="161"/>
    </row>
    <row r="15" spans="1:9" ht="12.75">
      <c r="A15" s="160" t="s">
        <v>153</v>
      </c>
      <c r="B15" s="141" t="s">
        <v>154</v>
      </c>
      <c r="C15" s="140">
        <v>1986</v>
      </c>
      <c r="D15" s="142" t="s">
        <v>48</v>
      </c>
      <c r="E15" s="143" t="s">
        <v>29</v>
      </c>
      <c r="F15" s="145">
        <v>541.15</v>
      </c>
      <c r="G15" s="144">
        <v>1600</v>
      </c>
      <c r="H15" s="144">
        <f t="shared" si="1"/>
        <v>865840</v>
      </c>
      <c r="I15" s="161"/>
    </row>
    <row r="16" spans="1:9" ht="12.75">
      <c r="A16" s="160"/>
      <c r="B16" s="141"/>
      <c r="C16" s="140"/>
      <c r="D16" s="142" t="s">
        <v>155</v>
      </c>
      <c r="E16" s="143" t="s">
        <v>145</v>
      </c>
      <c r="F16" s="145">
        <v>113</v>
      </c>
      <c r="G16" s="144">
        <v>3000</v>
      </c>
      <c r="H16" s="144">
        <f t="shared" si="1"/>
        <v>339000</v>
      </c>
      <c r="I16" s="161"/>
    </row>
    <row r="17" spans="1:9" ht="12.75">
      <c r="A17" s="160">
        <v>7</v>
      </c>
      <c r="B17" s="141" t="s">
        <v>156</v>
      </c>
      <c r="C17" s="140">
        <v>1990</v>
      </c>
      <c r="D17" s="142" t="s">
        <v>42</v>
      </c>
      <c r="E17" s="143" t="s">
        <v>29</v>
      </c>
      <c r="F17" s="145">
        <v>350</v>
      </c>
      <c r="G17" s="144">
        <v>1600</v>
      </c>
      <c r="H17" s="144">
        <f t="shared" si="1"/>
        <v>560000</v>
      </c>
      <c r="I17" s="162" t="s">
        <v>157</v>
      </c>
    </row>
    <row r="18" spans="1:9" ht="12.75">
      <c r="A18" s="160">
        <v>8</v>
      </c>
      <c r="B18" s="145" t="s">
        <v>158</v>
      </c>
      <c r="C18" s="140">
        <v>1983</v>
      </c>
      <c r="D18" s="142" t="s">
        <v>48</v>
      </c>
      <c r="E18" s="143" t="s">
        <v>29</v>
      </c>
      <c r="F18" s="141">
        <v>600.06</v>
      </c>
      <c r="G18" s="144">
        <v>1600</v>
      </c>
      <c r="H18" s="144">
        <f t="shared" si="1"/>
        <v>960095.9999999999</v>
      </c>
      <c r="I18" s="161"/>
    </row>
    <row r="19" spans="1:9" ht="12.75">
      <c r="A19" s="160"/>
      <c r="B19" s="141"/>
      <c r="C19" s="140"/>
      <c r="D19" s="142" t="s">
        <v>159</v>
      </c>
      <c r="E19" s="143" t="s">
        <v>147</v>
      </c>
      <c r="F19" s="145">
        <v>2</v>
      </c>
      <c r="G19" s="144">
        <v>120000</v>
      </c>
      <c r="H19" s="144">
        <f t="shared" si="1"/>
        <v>240000</v>
      </c>
      <c r="I19" s="161"/>
    </row>
    <row r="20" spans="1:9" ht="12.75">
      <c r="A20" s="160">
        <v>9</v>
      </c>
      <c r="B20" s="141" t="s">
        <v>160</v>
      </c>
      <c r="C20" s="140">
        <v>1979</v>
      </c>
      <c r="D20" s="142" t="s">
        <v>48</v>
      </c>
      <c r="E20" s="143" t="s">
        <v>29</v>
      </c>
      <c r="F20" s="145">
        <v>546</v>
      </c>
      <c r="G20" s="144">
        <v>1600</v>
      </c>
      <c r="H20" s="144">
        <f t="shared" si="1"/>
        <v>873600</v>
      </c>
      <c r="I20" s="161"/>
    </row>
    <row r="21" spans="1:9" ht="12.75">
      <c r="A21" s="160"/>
      <c r="B21" s="141"/>
      <c r="C21" s="140"/>
      <c r="D21" s="142" t="s">
        <v>143</v>
      </c>
      <c r="E21" s="143" t="s">
        <v>29</v>
      </c>
      <c r="F21" s="145">
        <v>128</v>
      </c>
      <c r="G21" s="144">
        <v>800</v>
      </c>
      <c r="H21" s="144">
        <f t="shared" si="1"/>
        <v>102400</v>
      </c>
      <c r="I21" s="161"/>
    </row>
    <row r="22" spans="1:9" ht="12.75">
      <c r="A22" s="160"/>
      <c r="B22" s="141"/>
      <c r="C22" s="140"/>
      <c r="D22" s="142" t="s">
        <v>42</v>
      </c>
      <c r="E22" s="143" t="s">
        <v>29</v>
      </c>
      <c r="F22" s="145">
        <v>329</v>
      </c>
      <c r="G22" s="144">
        <v>1600</v>
      </c>
      <c r="H22" s="144">
        <f t="shared" si="1"/>
        <v>526400</v>
      </c>
      <c r="I22" s="161"/>
    </row>
    <row r="23" spans="1:9" ht="12.75">
      <c r="A23" s="160"/>
      <c r="B23" s="141"/>
      <c r="C23" s="140"/>
      <c r="D23" s="146" t="s">
        <v>161</v>
      </c>
      <c r="E23" s="143" t="s">
        <v>29</v>
      </c>
      <c r="F23" s="145">
        <v>884</v>
      </c>
      <c r="G23" s="144">
        <v>1800</v>
      </c>
      <c r="H23" s="144">
        <f t="shared" si="1"/>
        <v>1591200</v>
      </c>
      <c r="I23" s="161"/>
    </row>
    <row r="24" spans="1:9" ht="12.75">
      <c r="A24" s="160"/>
      <c r="B24" s="141"/>
      <c r="C24" s="140"/>
      <c r="D24" s="142" t="s">
        <v>165</v>
      </c>
      <c r="E24" s="143" t="s">
        <v>147</v>
      </c>
      <c r="F24" s="145">
        <v>1</v>
      </c>
      <c r="G24" s="144">
        <v>62500</v>
      </c>
      <c r="H24" s="144">
        <f t="shared" si="1"/>
        <v>62500</v>
      </c>
      <c r="I24" s="161"/>
    </row>
    <row r="25" spans="1:9" ht="12.75">
      <c r="A25" s="160"/>
      <c r="B25" s="141"/>
      <c r="C25" s="140"/>
      <c r="D25" s="146" t="s">
        <v>164</v>
      </c>
      <c r="E25" s="143" t="s">
        <v>145</v>
      </c>
      <c r="F25" s="145">
        <v>860</v>
      </c>
      <c r="G25" s="144">
        <v>800</v>
      </c>
      <c r="H25" s="144">
        <f t="shared" si="1"/>
        <v>688000</v>
      </c>
      <c r="I25" s="161"/>
    </row>
    <row r="26" spans="1:9" ht="12.75">
      <c r="A26" s="160">
        <v>10</v>
      </c>
      <c r="B26" s="141" t="s">
        <v>162</v>
      </c>
      <c r="C26" s="140">
        <v>1986</v>
      </c>
      <c r="D26" s="142" t="s">
        <v>165</v>
      </c>
      <c r="E26" s="143" t="s">
        <v>147</v>
      </c>
      <c r="F26" s="145">
        <v>1</v>
      </c>
      <c r="G26" s="144">
        <v>62500</v>
      </c>
      <c r="H26" s="144">
        <f t="shared" si="1"/>
        <v>62500</v>
      </c>
      <c r="I26" s="162" t="s">
        <v>169</v>
      </c>
    </row>
    <row r="27" spans="1:9" ht="12.75">
      <c r="A27" s="160">
        <v>11</v>
      </c>
      <c r="B27" s="141" t="s">
        <v>163</v>
      </c>
      <c r="C27" s="140">
        <v>1984</v>
      </c>
      <c r="D27" s="142" t="s">
        <v>165</v>
      </c>
      <c r="E27" s="143" t="s">
        <v>147</v>
      </c>
      <c r="F27" s="145">
        <v>1</v>
      </c>
      <c r="G27" s="144">
        <v>62500</v>
      </c>
      <c r="H27" s="144">
        <f t="shared" si="1"/>
        <v>62500</v>
      </c>
      <c r="I27" s="162" t="s">
        <v>170</v>
      </c>
    </row>
    <row r="28" spans="1:9" ht="12.75">
      <c r="A28" s="160">
        <v>12</v>
      </c>
      <c r="B28" s="141" t="s">
        <v>166</v>
      </c>
      <c r="C28" s="140">
        <v>1989</v>
      </c>
      <c r="D28" s="142" t="s">
        <v>165</v>
      </c>
      <c r="E28" s="143" t="s">
        <v>147</v>
      </c>
      <c r="F28" s="145">
        <v>1</v>
      </c>
      <c r="G28" s="144">
        <v>62500</v>
      </c>
      <c r="H28" s="144">
        <f t="shared" si="1"/>
        <v>62500</v>
      </c>
      <c r="I28" s="162" t="s">
        <v>170</v>
      </c>
    </row>
    <row r="29" spans="1:9" ht="12.75">
      <c r="A29" s="163">
        <v>13</v>
      </c>
      <c r="B29" s="148" t="s">
        <v>167</v>
      </c>
      <c r="C29" s="147">
        <v>1990</v>
      </c>
      <c r="D29" s="149" t="s">
        <v>165</v>
      </c>
      <c r="E29" s="150" t="s">
        <v>147</v>
      </c>
      <c r="F29" s="151">
        <v>1</v>
      </c>
      <c r="G29" s="152">
        <v>62500</v>
      </c>
      <c r="H29" s="152">
        <f t="shared" si="1"/>
        <v>62500</v>
      </c>
      <c r="I29" s="162" t="s">
        <v>171</v>
      </c>
    </row>
    <row r="30" spans="1:9" ht="12.75">
      <c r="A30" s="160">
        <v>14</v>
      </c>
      <c r="B30" s="141" t="s">
        <v>168</v>
      </c>
      <c r="C30" s="140">
        <v>1983</v>
      </c>
      <c r="D30" s="142" t="s">
        <v>165</v>
      </c>
      <c r="E30" s="143" t="s">
        <v>147</v>
      </c>
      <c r="F30" s="145">
        <v>1</v>
      </c>
      <c r="G30" s="144">
        <v>62500</v>
      </c>
      <c r="H30" s="144">
        <f t="shared" si="1"/>
        <v>62500</v>
      </c>
      <c r="I30" s="162" t="s">
        <v>172</v>
      </c>
    </row>
    <row r="31" spans="1:9" ht="12.75">
      <c r="A31" s="160">
        <v>15</v>
      </c>
      <c r="B31" s="145" t="s">
        <v>173</v>
      </c>
      <c r="C31" s="140">
        <v>1991</v>
      </c>
      <c r="D31" s="142" t="s">
        <v>165</v>
      </c>
      <c r="E31" s="143" t="s">
        <v>147</v>
      </c>
      <c r="F31" s="145">
        <v>3</v>
      </c>
      <c r="G31" s="144">
        <v>62500</v>
      </c>
      <c r="H31" s="144">
        <f t="shared" si="1"/>
        <v>187500</v>
      </c>
      <c r="I31" s="164" t="s">
        <v>174</v>
      </c>
    </row>
    <row r="32" spans="1:9" ht="12.75">
      <c r="A32" s="160"/>
      <c r="B32" s="141"/>
      <c r="C32" s="140"/>
      <c r="D32" s="142" t="s">
        <v>176</v>
      </c>
      <c r="E32" s="143" t="s">
        <v>147</v>
      </c>
      <c r="F32" s="145">
        <v>3</v>
      </c>
      <c r="G32" s="144">
        <v>62500</v>
      </c>
      <c r="H32" s="144">
        <f t="shared" si="1"/>
        <v>187500</v>
      </c>
      <c r="I32" s="165"/>
    </row>
    <row r="33" spans="1:9" ht="12.75">
      <c r="A33" s="160">
        <v>16</v>
      </c>
      <c r="B33" s="141" t="s">
        <v>175</v>
      </c>
      <c r="C33" s="140">
        <v>1971</v>
      </c>
      <c r="D33" s="142" t="s">
        <v>42</v>
      </c>
      <c r="E33" s="143" t="s">
        <v>29</v>
      </c>
      <c r="F33" s="145">
        <v>145</v>
      </c>
      <c r="G33" s="144">
        <v>1600</v>
      </c>
      <c r="H33" s="144">
        <f t="shared" si="1"/>
        <v>232000</v>
      </c>
      <c r="I33" s="164" t="s">
        <v>178</v>
      </c>
    </row>
    <row r="34" spans="1:9" ht="13.5" thickBot="1">
      <c r="A34" s="166">
        <v>17</v>
      </c>
      <c r="B34" s="167" t="s">
        <v>177</v>
      </c>
      <c r="C34" s="168">
        <v>1978</v>
      </c>
      <c r="D34" s="169" t="s">
        <v>161</v>
      </c>
      <c r="E34" s="170" t="s">
        <v>29</v>
      </c>
      <c r="F34" s="171">
        <v>626.4</v>
      </c>
      <c r="G34" s="172">
        <v>1800</v>
      </c>
      <c r="H34" s="172">
        <f t="shared" si="1"/>
        <v>1127520</v>
      </c>
      <c r="I34" s="173" t="s">
        <v>179</v>
      </c>
    </row>
    <row r="35" spans="1:9" ht="13.5" thickBot="1">
      <c r="A35" s="132"/>
      <c r="B35" s="133" t="s">
        <v>184</v>
      </c>
      <c r="C35" s="134"/>
      <c r="D35" s="135"/>
      <c r="E35" s="136"/>
      <c r="F35" s="133"/>
      <c r="G35" s="137"/>
      <c r="H35" s="138">
        <f>SUM(H4:H34)</f>
        <v>14509976</v>
      </c>
      <c r="I35" s="139"/>
    </row>
    <row r="36" spans="3:8" ht="12.75">
      <c r="C36" s="121"/>
      <c r="H36" s="120"/>
    </row>
    <row r="37" spans="1:12" ht="13.5" thickBot="1">
      <c r="A37" s="123"/>
      <c r="B37" s="118" t="s">
        <v>180</v>
      </c>
      <c r="C37" s="123"/>
      <c r="H37" s="120"/>
      <c r="K37" s="117"/>
      <c r="L37" s="117"/>
    </row>
    <row r="38" spans="1:11" ht="12.75">
      <c r="A38" s="153">
        <v>1</v>
      </c>
      <c r="B38" s="154" t="s">
        <v>181</v>
      </c>
      <c r="C38" s="155">
        <v>1985</v>
      </c>
      <c r="D38" s="156" t="s">
        <v>192</v>
      </c>
      <c r="E38" s="157" t="s">
        <v>145</v>
      </c>
      <c r="F38" s="154">
        <v>1200</v>
      </c>
      <c r="G38" s="158">
        <v>1200</v>
      </c>
      <c r="H38" s="158">
        <f>F38*G38</f>
        <v>1440000</v>
      </c>
      <c r="I38" s="159"/>
      <c r="K38" s="117"/>
    </row>
    <row r="39" spans="1:9" ht="12.75">
      <c r="A39" s="160"/>
      <c r="B39" s="141"/>
      <c r="C39" s="140"/>
      <c r="D39" s="142" t="s">
        <v>193</v>
      </c>
      <c r="E39" s="143" t="s">
        <v>145</v>
      </c>
      <c r="F39" s="141">
        <v>450</v>
      </c>
      <c r="G39" s="144">
        <v>1200</v>
      </c>
      <c r="H39" s="144">
        <f aca="true" t="shared" si="2" ref="H39:H46">F39*G39</f>
        <v>540000</v>
      </c>
      <c r="I39" s="165"/>
    </row>
    <row r="40" spans="1:9" ht="12.75">
      <c r="A40" s="160"/>
      <c r="B40" s="141"/>
      <c r="C40" s="140"/>
      <c r="D40" s="142" t="s">
        <v>194</v>
      </c>
      <c r="E40" s="143" t="s">
        <v>145</v>
      </c>
      <c r="F40" s="141">
        <v>200</v>
      </c>
      <c r="G40" s="144">
        <v>1200</v>
      </c>
      <c r="H40" s="144">
        <f t="shared" si="2"/>
        <v>240000</v>
      </c>
      <c r="I40" s="165"/>
    </row>
    <row r="41" spans="1:9" ht="12.75">
      <c r="A41" s="160"/>
      <c r="B41" s="141"/>
      <c r="C41" s="140"/>
      <c r="D41" s="142" t="s">
        <v>182</v>
      </c>
      <c r="E41" s="143" t="s">
        <v>29</v>
      </c>
      <c r="F41" s="141">
        <v>540</v>
      </c>
      <c r="G41" s="144">
        <v>1500</v>
      </c>
      <c r="H41" s="144">
        <f t="shared" si="2"/>
        <v>810000</v>
      </c>
      <c r="I41" s="165"/>
    </row>
    <row r="42" spans="1:9" ht="12.75">
      <c r="A42" s="160"/>
      <c r="B42" s="141"/>
      <c r="C42" s="140"/>
      <c r="D42" s="142" t="s">
        <v>183</v>
      </c>
      <c r="E42" s="143" t="s">
        <v>147</v>
      </c>
      <c r="F42" s="141">
        <v>10</v>
      </c>
      <c r="G42" s="144">
        <v>60000</v>
      </c>
      <c r="H42" s="144">
        <f t="shared" si="2"/>
        <v>600000</v>
      </c>
      <c r="I42" s="165"/>
    </row>
    <row r="43" spans="1:9" ht="12.75">
      <c r="A43" s="160">
        <v>2</v>
      </c>
      <c r="B43" s="141" t="s">
        <v>185</v>
      </c>
      <c r="C43" s="174"/>
      <c r="D43" s="142" t="s">
        <v>186</v>
      </c>
      <c r="E43" s="143" t="s">
        <v>147</v>
      </c>
      <c r="F43" s="141">
        <v>1</v>
      </c>
      <c r="G43" s="144">
        <v>210000</v>
      </c>
      <c r="H43" s="144">
        <f t="shared" si="2"/>
        <v>210000</v>
      </c>
      <c r="I43" s="165"/>
    </row>
    <row r="44" spans="1:9" ht="25.5">
      <c r="A44" s="160"/>
      <c r="B44" s="141"/>
      <c r="C44" s="174"/>
      <c r="D44" s="142" t="s">
        <v>187</v>
      </c>
      <c r="E44" s="143" t="s">
        <v>29</v>
      </c>
      <c r="F44" s="141">
        <v>930</v>
      </c>
      <c r="G44" s="144">
        <v>3200</v>
      </c>
      <c r="H44" s="144">
        <f t="shared" si="2"/>
        <v>2976000</v>
      </c>
      <c r="I44" s="165"/>
    </row>
    <row r="45" spans="1:9" ht="25.5">
      <c r="A45" s="160"/>
      <c r="B45" s="141"/>
      <c r="C45" s="174"/>
      <c r="D45" s="142" t="s">
        <v>188</v>
      </c>
      <c r="E45" s="143" t="s">
        <v>147</v>
      </c>
      <c r="F45" s="141">
        <v>2</v>
      </c>
      <c r="G45" s="144">
        <v>50000</v>
      </c>
      <c r="H45" s="144">
        <f t="shared" si="2"/>
        <v>100000</v>
      </c>
      <c r="I45" s="165"/>
    </row>
    <row r="46" spans="1:9" ht="26.25" thickBot="1">
      <c r="A46" s="166">
        <v>3</v>
      </c>
      <c r="B46" s="167" t="s">
        <v>189</v>
      </c>
      <c r="C46" s="178"/>
      <c r="D46" s="179" t="s">
        <v>187</v>
      </c>
      <c r="E46" s="170" t="s">
        <v>29</v>
      </c>
      <c r="F46" s="167">
        <v>455</v>
      </c>
      <c r="G46" s="172">
        <v>3200</v>
      </c>
      <c r="H46" s="172">
        <f t="shared" si="2"/>
        <v>1456000</v>
      </c>
      <c r="I46" s="173" t="s">
        <v>172</v>
      </c>
    </row>
    <row r="47" spans="1:9" ht="13.5" thickBot="1">
      <c r="A47" s="132"/>
      <c r="B47" s="175" t="s">
        <v>184</v>
      </c>
      <c r="C47" s="134"/>
      <c r="D47" s="176"/>
      <c r="E47" s="136"/>
      <c r="F47" s="175"/>
      <c r="G47" s="137"/>
      <c r="H47" s="138">
        <f>SUM(H38:H46)</f>
        <v>8372000</v>
      </c>
      <c r="I47" s="177"/>
    </row>
    <row r="48" spans="3:8" ht="12.75">
      <c r="C48" s="121"/>
      <c r="H48" s="120"/>
    </row>
    <row r="49" spans="1:14" ht="13.5" thickBot="1">
      <c r="A49" s="123"/>
      <c r="B49" s="118" t="s">
        <v>190</v>
      </c>
      <c r="C49" s="123"/>
      <c r="H49" s="120"/>
      <c r="M49" s="117"/>
      <c r="N49" s="117"/>
    </row>
    <row r="50" spans="1:9" ht="12.75">
      <c r="A50" s="153">
        <v>1</v>
      </c>
      <c r="B50" s="154" t="s">
        <v>191</v>
      </c>
      <c r="C50" s="180"/>
      <c r="D50" s="156" t="s">
        <v>195</v>
      </c>
      <c r="E50" s="157" t="s">
        <v>29</v>
      </c>
      <c r="F50" s="154">
        <v>1354</v>
      </c>
      <c r="G50" s="158">
        <v>1500</v>
      </c>
      <c r="H50" s="158">
        <f>F50*G50</f>
        <v>2031000</v>
      </c>
      <c r="I50" s="159"/>
    </row>
    <row r="51" spans="1:9" ht="12.75">
      <c r="A51" s="160"/>
      <c r="B51" s="141"/>
      <c r="C51" s="140"/>
      <c r="D51" s="142" t="s">
        <v>186</v>
      </c>
      <c r="E51" s="143" t="s">
        <v>147</v>
      </c>
      <c r="F51" s="141">
        <v>2</v>
      </c>
      <c r="G51" s="144">
        <v>210000</v>
      </c>
      <c r="H51" s="144">
        <f>F51*G51</f>
        <v>420000</v>
      </c>
      <c r="I51" s="165"/>
    </row>
    <row r="52" spans="1:9" ht="12.75">
      <c r="A52" s="160"/>
      <c r="B52" s="141"/>
      <c r="C52" s="140"/>
      <c r="D52" s="142" t="s">
        <v>165</v>
      </c>
      <c r="E52" s="143" t="s">
        <v>147</v>
      </c>
      <c r="F52" s="141">
        <v>2</v>
      </c>
      <c r="G52" s="144">
        <v>150000</v>
      </c>
      <c r="H52" s="144">
        <f aca="true" t="shared" si="3" ref="H52:H57">F52*G52</f>
        <v>300000</v>
      </c>
      <c r="I52" s="165"/>
    </row>
    <row r="53" spans="1:9" ht="12.75">
      <c r="A53" s="160"/>
      <c r="B53" s="141"/>
      <c r="C53" s="140"/>
      <c r="D53" s="142" t="s">
        <v>176</v>
      </c>
      <c r="E53" s="143" t="s">
        <v>147</v>
      </c>
      <c r="F53" s="141">
        <v>2</v>
      </c>
      <c r="G53" s="144">
        <v>50000</v>
      </c>
      <c r="H53" s="144">
        <f t="shared" si="3"/>
        <v>100000</v>
      </c>
      <c r="I53" s="165"/>
    </row>
    <row r="54" spans="1:9" ht="12.75">
      <c r="A54" s="160"/>
      <c r="B54" s="141"/>
      <c r="C54" s="141"/>
      <c r="D54" s="142" t="s">
        <v>192</v>
      </c>
      <c r="E54" s="143" t="s">
        <v>145</v>
      </c>
      <c r="F54" s="141">
        <v>392</v>
      </c>
      <c r="G54" s="144">
        <v>1200</v>
      </c>
      <c r="H54" s="144">
        <f t="shared" si="3"/>
        <v>470400</v>
      </c>
      <c r="I54" s="165"/>
    </row>
    <row r="55" spans="1:9" ht="12.75">
      <c r="A55" s="160"/>
      <c r="B55" s="141"/>
      <c r="C55" s="141"/>
      <c r="D55" s="142" t="s">
        <v>193</v>
      </c>
      <c r="E55" s="143" t="s">
        <v>145</v>
      </c>
      <c r="F55" s="141">
        <v>90</v>
      </c>
      <c r="G55" s="144">
        <v>1200</v>
      </c>
      <c r="H55" s="144">
        <f t="shared" si="3"/>
        <v>108000</v>
      </c>
      <c r="I55" s="165"/>
    </row>
    <row r="56" spans="1:9" ht="12.75">
      <c r="A56" s="160"/>
      <c r="B56" s="141"/>
      <c r="C56" s="141"/>
      <c r="D56" s="142" t="s">
        <v>194</v>
      </c>
      <c r="E56" s="143" t="s">
        <v>145</v>
      </c>
      <c r="F56" s="141">
        <v>220</v>
      </c>
      <c r="G56" s="144">
        <v>2300</v>
      </c>
      <c r="H56" s="144">
        <f t="shared" si="3"/>
        <v>506000</v>
      </c>
      <c r="I56" s="165"/>
    </row>
    <row r="57" spans="1:9" ht="13.5" thickBot="1">
      <c r="A57" s="166"/>
      <c r="B57" s="167"/>
      <c r="C57" s="167"/>
      <c r="D57" s="179" t="s">
        <v>182</v>
      </c>
      <c r="E57" s="170" t="s">
        <v>29</v>
      </c>
      <c r="F57" s="167">
        <v>700</v>
      </c>
      <c r="G57" s="172">
        <v>1500</v>
      </c>
      <c r="H57" s="172">
        <f t="shared" si="3"/>
        <v>1050000</v>
      </c>
      <c r="I57" s="181"/>
    </row>
    <row r="58" spans="1:9" ht="13.5" thickBot="1">
      <c r="A58" s="132"/>
      <c r="B58" s="175"/>
      <c r="C58" s="175"/>
      <c r="D58" s="176"/>
      <c r="E58" s="136"/>
      <c r="F58" s="175"/>
      <c r="G58" s="137"/>
      <c r="H58" s="138">
        <f>SUM(H50:H57)</f>
        <v>4985400</v>
      </c>
      <c r="I58" s="17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88"/>
  <sheetViews>
    <sheetView zoomScalePageLayoutView="0" workbookViewId="0" topLeftCell="B47">
      <selection activeCell="D107" sqref="D107:F115"/>
    </sheetView>
  </sheetViews>
  <sheetFormatPr defaultColWidth="9.00390625" defaultRowHeight="12.75"/>
  <cols>
    <col min="1" max="1" width="0" style="1" hidden="1" customWidth="1"/>
    <col min="2" max="2" width="4.00390625" style="1" customWidth="1"/>
    <col min="3" max="3" width="18.375" style="2" customWidth="1"/>
    <col min="4" max="4" width="9.125" style="1" customWidth="1"/>
    <col min="5" max="5" width="10.125" style="2" customWidth="1"/>
    <col min="6" max="6" width="12.125" style="2" customWidth="1"/>
    <col min="7" max="7" width="6.75390625" style="2" hidden="1" customWidth="1"/>
    <col min="8" max="8" width="23.75390625" style="3" customWidth="1"/>
    <col min="9" max="9" width="6.00390625" style="2" customWidth="1"/>
    <col min="10" max="10" width="6.875" style="2" customWidth="1"/>
    <col min="11" max="11" width="10.25390625" style="2" customWidth="1"/>
    <col min="12" max="12" width="11.375" style="1" customWidth="1"/>
    <col min="13" max="13" width="10.625" style="2" customWidth="1"/>
    <col min="14" max="14" width="9.25390625" style="1" customWidth="1"/>
    <col min="15" max="15" width="9.875" style="1" customWidth="1"/>
    <col min="16" max="16" width="8.875" style="1" customWidth="1"/>
    <col min="17" max="24" width="8.875" style="1" hidden="1" customWidth="1"/>
    <col min="25" max="16384" width="9.125" style="1" customWidth="1"/>
  </cols>
  <sheetData>
    <row r="1" spans="11:18" ht="38.25" customHeight="1">
      <c r="K1" s="910" t="s">
        <v>138</v>
      </c>
      <c r="L1" s="910"/>
      <c r="M1" s="910"/>
      <c r="N1" s="910"/>
      <c r="O1" s="910"/>
      <c r="P1" s="910"/>
      <c r="Q1" s="910"/>
      <c r="R1" s="4"/>
    </row>
    <row r="2" spans="2:18" ht="12" customHeight="1">
      <c r="B2" s="912"/>
      <c r="C2" s="912"/>
      <c r="D2" s="912"/>
      <c r="E2" s="912"/>
      <c r="F2" s="912"/>
      <c r="G2" s="912"/>
      <c r="H2" s="912"/>
      <c r="I2" s="912"/>
      <c r="J2" s="912"/>
      <c r="K2" s="912"/>
      <c r="L2" s="912"/>
      <c r="P2" s="5"/>
      <c r="Q2" s="5"/>
      <c r="R2" s="5"/>
    </row>
    <row r="3" spans="2:18" ht="55.5" customHeight="1" thickBot="1">
      <c r="B3" s="913" t="s">
        <v>139</v>
      </c>
      <c r="C3" s="913"/>
      <c r="D3" s="913"/>
      <c r="E3" s="913"/>
      <c r="F3" s="913"/>
      <c r="G3" s="913"/>
      <c r="H3" s="913"/>
      <c r="I3" s="913"/>
      <c r="J3" s="913"/>
      <c r="K3" s="913"/>
      <c r="L3" s="913"/>
      <c r="M3" s="913"/>
      <c r="N3" s="913"/>
      <c r="O3" s="913"/>
      <c r="P3" s="913"/>
      <c r="Q3" s="5"/>
      <c r="R3" s="5"/>
    </row>
    <row r="4" spans="1:23" ht="66.75" customHeight="1">
      <c r="A4" s="6"/>
      <c r="B4" s="626" t="s">
        <v>0</v>
      </c>
      <c r="C4" s="733" t="s">
        <v>1</v>
      </c>
      <c r="D4" s="7" t="s">
        <v>2</v>
      </c>
      <c r="E4" s="612" t="s">
        <v>3</v>
      </c>
      <c r="F4" s="613"/>
      <c r="G4" s="631"/>
      <c r="H4" s="632" t="s">
        <v>4</v>
      </c>
      <c r="I4" s="632" t="s">
        <v>5</v>
      </c>
      <c r="J4" s="632" t="s">
        <v>6</v>
      </c>
      <c r="K4" s="637" t="s">
        <v>7</v>
      </c>
      <c r="L4" s="637" t="s">
        <v>8</v>
      </c>
      <c r="M4" s="612" t="s">
        <v>9</v>
      </c>
      <c r="N4" s="613"/>
      <c r="O4" s="613"/>
      <c r="P4" s="614"/>
      <c r="Q4" s="8"/>
      <c r="R4" s="602" t="s">
        <v>10</v>
      </c>
      <c r="S4" s="823" t="s">
        <v>11</v>
      </c>
      <c r="T4" s="824" t="s">
        <v>12</v>
      </c>
      <c r="U4" s="601" t="s">
        <v>13</v>
      </c>
      <c r="V4" s="827" t="s">
        <v>14</v>
      </c>
      <c r="W4" s="823" t="s">
        <v>15</v>
      </c>
    </row>
    <row r="5" spans="1:23" ht="37.5" customHeight="1">
      <c r="A5" s="9"/>
      <c r="B5" s="627"/>
      <c r="C5" s="734"/>
      <c r="D5" s="601" t="s">
        <v>16</v>
      </c>
      <c r="E5" s="604" t="s">
        <v>17</v>
      </c>
      <c r="F5" s="607" t="s">
        <v>18</v>
      </c>
      <c r="G5" s="608"/>
      <c r="H5" s="633"/>
      <c r="I5" s="635"/>
      <c r="J5" s="635"/>
      <c r="K5" s="635"/>
      <c r="L5" s="635"/>
      <c r="M5" s="605" t="s">
        <v>19</v>
      </c>
      <c r="N5" s="615" t="s">
        <v>20</v>
      </c>
      <c r="O5" s="616"/>
      <c r="P5" s="617"/>
      <c r="Q5" s="8"/>
      <c r="R5" s="602"/>
      <c r="S5" s="823"/>
      <c r="T5" s="825"/>
      <c r="U5" s="602"/>
      <c r="V5" s="827"/>
      <c r="W5" s="823"/>
    </row>
    <row r="6" spans="1:23" ht="12.75" customHeight="1">
      <c r="A6" s="9"/>
      <c r="B6" s="627"/>
      <c r="C6" s="734"/>
      <c r="D6" s="602"/>
      <c r="E6" s="605"/>
      <c r="F6" s="604" t="s">
        <v>21</v>
      </c>
      <c r="G6" s="604" t="s">
        <v>22</v>
      </c>
      <c r="H6" s="633"/>
      <c r="I6" s="635"/>
      <c r="J6" s="635"/>
      <c r="K6" s="635"/>
      <c r="L6" s="635"/>
      <c r="M6" s="605"/>
      <c r="N6" s="618" t="s">
        <v>23</v>
      </c>
      <c r="O6" s="601" t="s">
        <v>24</v>
      </c>
      <c r="P6" s="818" t="s">
        <v>25</v>
      </c>
      <c r="Q6" s="8"/>
      <c r="R6" s="602"/>
      <c r="S6" s="823"/>
      <c r="T6" s="825"/>
      <c r="U6" s="602"/>
      <c r="V6" s="827"/>
      <c r="W6" s="823"/>
    </row>
    <row r="7" spans="1:23" ht="88.5" customHeight="1">
      <c r="A7" s="9"/>
      <c r="B7" s="627"/>
      <c r="C7" s="735"/>
      <c r="D7" s="603"/>
      <c r="E7" s="606"/>
      <c r="F7" s="606"/>
      <c r="G7" s="606"/>
      <c r="H7" s="634"/>
      <c r="I7" s="636"/>
      <c r="J7" s="636"/>
      <c r="K7" s="636"/>
      <c r="L7" s="636"/>
      <c r="M7" s="606"/>
      <c r="N7" s="619"/>
      <c r="O7" s="603"/>
      <c r="P7" s="819"/>
      <c r="Q7" s="10"/>
      <c r="R7" s="603"/>
      <c r="S7" s="823"/>
      <c r="T7" s="826"/>
      <c r="U7" s="603"/>
      <c r="V7" s="827"/>
      <c r="W7" s="823"/>
    </row>
    <row r="8" spans="1:23" ht="11.25">
      <c r="A8" s="9"/>
      <c r="B8" s="97">
        <v>1</v>
      </c>
      <c r="C8" s="12">
        <v>2</v>
      </c>
      <c r="D8" s="11">
        <v>3</v>
      </c>
      <c r="E8" s="12">
        <v>4</v>
      </c>
      <c r="F8" s="12">
        <v>5</v>
      </c>
      <c r="G8" s="12">
        <v>7</v>
      </c>
      <c r="H8" s="13">
        <v>6</v>
      </c>
      <c r="I8" s="12">
        <v>7</v>
      </c>
      <c r="J8" s="12">
        <v>8</v>
      </c>
      <c r="K8" s="12">
        <v>9</v>
      </c>
      <c r="L8" s="11">
        <v>10</v>
      </c>
      <c r="M8" s="12">
        <v>11</v>
      </c>
      <c r="N8" s="11">
        <v>12</v>
      </c>
      <c r="O8" s="11">
        <v>13</v>
      </c>
      <c r="P8" s="98">
        <v>14</v>
      </c>
      <c r="Q8" s="14"/>
      <c r="R8" s="11"/>
      <c r="S8" s="15">
        <v>16</v>
      </c>
      <c r="T8" s="16"/>
      <c r="U8" s="16"/>
      <c r="V8" s="16">
        <v>17</v>
      </c>
      <c r="W8" s="15">
        <v>18</v>
      </c>
    </row>
    <row r="9" spans="1:23" ht="21.75" customHeight="1">
      <c r="A9" s="9"/>
      <c r="B9" s="99" t="s">
        <v>26</v>
      </c>
      <c r="C9" s="18"/>
      <c r="D9" s="19"/>
      <c r="E9" s="19"/>
      <c r="F9" s="19"/>
      <c r="G9" s="19"/>
      <c r="H9" s="20"/>
      <c r="I9" s="19"/>
      <c r="J9" s="19"/>
      <c r="K9" s="19"/>
      <c r="L9" s="19"/>
      <c r="M9" s="19"/>
      <c r="N9" s="19"/>
      <c r="O9" s="19"/>
      <c r="P9" s="100"/>
      <c r="Q9" s="21"/>
      <c r="R9" s="21"/>
      <c r="W9" s="15"/>
    </row>
    <row r="10" spans="1:23" ht="16.5" customHeight="1" thickBot="1">
      <c r="A10" s="182" t="s">
        <v>198</v>
      </c>
      <c r="B10" s="914" t="s">
        <v>27</v>
      </c>
      <c r="C10" s="915"/>
      <c r="D10" s="915"/>
      <c r="E10" s="915"/>
      <c r="F10" s="915"/>
      <c r="G10" s="915"/>
      <c r="H10" s="915"/>
      <c r="I10" s="915"/>
      <c r="J10" s="915"/>
      <c r="K10" s="915"/>
      <c r="L10" s="915"/>
      <c r="M10" s="915"/>
      <c r="N10" s="915"/>
      <c r="O10" s="915"/>
      <c r="P10" s="916"/>
      <c r="Q10" s="22"/>
      <c r="R10" s="23"/>
      <c r="S10" s="15"/>
      <c r="T10" s="16"/>
      <c r="U10" s="16"/>
      <c r="V10" s="16"/>
      <c r="W10" s="15"/>
    </row>
    <row r="11" spans="2:23" ht="14.25" customHeight="1">
      <c r="B11" s="527" t="s">
        <v>200</v>
      </c>
      <c r="C11" s="831">
        <v>1953</v>
      </c>
      <c r="D11" s="828">
        <v>405</v>
      </c>
      <c r="E11" s="834">
        <v>370.2</v>
      </c>
      <c r="F11" s="596">
        <v>229.9</v>
      </c>
      <c r="G11" s="831" t="s">
        <v>161</v>
      </c>
      <c r="H11" s="38" t="s">
        <v>28</v>
      </c>
      <c r="I11" s="70">
        <v>182</v>
      </c>
      <c r="J11" s="38"/>
      <c r="K11" s="185">
        <v>1.49</v>
      </c>
      <c r="L11" s="28">
        <f>ROUND((J11*K11),3)</f>
        <v>0</v>
      </c>
      <c r="M11" s="820">
        <f>L16</f>
        <v>0</v>
      </c>
      <c r="N11" s="820">
        <f>ROUND(M11*0.75,3)</f>
        <v>0</v>
      </c>
      <c r="O11" s="820">
        <f>M11-N11-P11</f>
        <v>0</v>
      </c>
      <c r="P11" s="815">
        <f>ROUND(M11*0.05,3)</f>
        <v>0</v>
      </c>
      <c r="Q11" s="29"/>
      <c r="R11" s="812" t="s">
        <v>30</v>
      </c>
      <c r="S11" s="812" t="s">
        <v>31</v>
      </c>
      <c r="T11" s="812" t="s">
        <v>32</v>
      </c>
      <c r="U11" s="811">
        <v>40787</v>
      </c>
      <c r="V11" s="813">
        <v>0.5</v>
      </c>
      <c r="W11" s="840">
        <v>0.6</v>
      </c>
    </row>
    <row r="12" spans="2:23" ht="14.25" customHeight="1">
      <c r="B12" s="449"/>
      <c r="C12" s="881"/>
      <c r="D12" s="829"/>
      <c r="E12" s="835"/>
      <c r="F12" s="643"/>
      <c r="G12" s="832"/>
      <c r="H12" s="54"/>
      <c r="I12" s="53"/>
      <c r="J12" s="54"/>
      <c r="K12" s="53">
        <v>1.5</v>
      </c>
      <c r="L12" s="184"/>
      <c r="M12" s="821"/>
      <c r="N12" s="821"/>
      <c r="O12" s="821"/>
      <c r="P12" s="816"/>
      <c r="Q12" s="29"/>
      <c r="R12" s="812"/>
      <c r="S12" s="812"/>
      <c r="T12" s="812"/>
      <c r="U12" s="811"/>
      <c r="V12" s="813"/>
      <c r="W12" s="840"/>
    </row>
    <row r="13" spans="2:23" ht="14.25" customHeight="1">
      <c r="B13" s="449"/>
      <c r="C13" s="881"/>
      <c r="D13" s="829"/>
      <c r="E13" s="835"/>
      <c r="F13" s="643"/>
      <c r="G13" s="832"/>
      <c r="H13" s="52" t="s">
        <v>44</v>
      </c>
      <c r="I13" s="53">
        <v>346.88</v>
      </c>
      <c r="J13" s="54"/>
      <c r="K13" s="53">
        <v>1.5</v>
      </c>
      <c r="L13" s="184"/>
      <c r="M13" s="821"/>
      <c r="N13" s="821"/>
      <c r="O13" s="821"/>
      <c r="P13" s="816"/>
      <c r="Q13" s="29"/>
      <c r="R13" s="812"/>
      <c r="S13" s="812"/>
      <c r="T13" s="812"/>
      <c r="U13" s="811"/>
      <c r="V13" s="813"/>
      <c r="W13" s="840"/>
    </row>
    <row r="14" spans="2:23" ht="14.25" customHeight="1">
      <c r="B14" s="449"/>
      <c r="C14" s="881"/>
      <c r="D14" s="829"/>
      <c r="E14" s="835"/>
      <c r="F14" s="643"/>
      <c r="G14" s="832"/>
      <c r="H14" s="52" t="s">
        <v>44</v>
      </c>
      <c r="I14" s="53">
        <v>120.75</v>
      </c>
      <c r="J14" s="54"/>
      <c r="K14" s="53">
        <v>1.5</v>
      </c>
      <c r="L14" s="184"/>
      <c r="M14" s="821"/>
      <c r="N14" s="821"/>
      <c r="O14" s="821"/>
      <c r="P14" s="816"/>
      <c r="Q14" s="29"/>
      <c r="R14" s="812"/>
      <c r="S14" s="812"/>
      <c r="T14" s="812"/>
      <c r="U14" s="811"/>
      <c r="V14" s="813"/>
      <c r="W14" s="840"/>
    </row>
    <row r="15" spans="2:23" ht="14.25" customHeight="1">
      <c r="B15" s="449"/>
      <c r="C15" s="881"/>
      <c r="D15" s="829"/>
      <c r="E15" s="835"/>
      <c r="F15" s="643"/>
      <c r="G15" s="832"/>
      <c r="H15" s="52" t="s">
        <v>44</v>
      </c>
      <c r="I15" s="53">
        <v>80</v>
      </c>
      <c r="J15" s="54"/>
      <c r="K15" s="53">
        <v>1.5</v>
      </c>
      <c r="L15" s="184"/>
      <c r="M15" s="821"/>
      <c r="N15" s="821"/>
      <c r="O15" s="821"/>
      <c r="P15" s="816"/>
      <c r="Q15" s="29"/>
      <c r="R15" s="812"/>
      <c r="S15" s="812"/>
      <c r="T15" s="812"/>
      <c r="U15" s="811"/>
      <c r="V15" s="813"/>
      <c r="W15" s="840"/>
    </row>
    <row r="16" spans="2:23" ht="14.25" customHeight="1" thickBot="1">
      <c r="B16" s="917"/>
      <c r="C16" s="892"/>
      <c r="D16" s="830"/>
      <c r="E16" s="836"/>
      <c r="F16" s="713"/>
      <c r="G16" s="833"/>
      <c r="H16" s="190" t="s">
        <v>33</v>
      </c>
      <c r="I16" s="189"/>
      <c r="J16" s="189"/>
      <c r="K16" s="191">
        <f>SUM(K11)</f>
        <v>1.49</v>
      </c>
      <c r="L16" s="34">
        <f>SUM(L11:L11)</f>
        <v>0</v>
      </c>
      <c r="M16" s="822"/>
      <c r="N16" s="822"/>
      <c r="O16" s="822"/>
      <c r="P16" s="817"/>
      <c r="Q16" s="35"/>
      <c r="R16" s="812"/>
      <c r="S16" s="812"/>
      <c r="T16" s="812"/>
      <c r="U16" s="812"/>
      <c r="V16" s="814"/>
      <c r="W16" s="841"/>
    </row>
    <row r="17" spans="2:23" ht="14.25" customHeight="1">
      <c r="B17" s="527" t="s">
        <v>202</v>
      </c>
      <c r="C17" s="831" t="s">
        <v>34</v>
      </c>
      <c r="D17" s="596">
        <v>1966</v>
      </c>
      <c r="E17" s="596">
        <v>332.5</v>
      </c>
      <c r="F17" s="596">
        <v>219.4</v>
      </c>
      <c r="G17" s="911"/>
      <c r="H17" s="52" t="s">
        <v>28</v>
      </c>
      <c r="I17" s="75">
        <v>1020</v>
      </c>
      <c r="J17" s="54"/>
      <c r="K17" s="53">
        <v>1.49</v>
      </c>
      <c r="L17" s="28">
        <f>ROUND((J17*K17),3)</f>
        <v>0</v>
      </c>
      <c r="M17" s="820">
        <f>L22</f>
        <v>0</v>
      </c>
      <c r="N17" s="820">
        <f>ROUND(M17*0.75,3)</f>
        <v>0</v>
      </c>
      <c r="O17" s="820">
        <f>M17-N17-P17</f>
        <v>0</v>
      </c>
      <c r="P17" s="815">
        <f>ROUND(M17*0.05,3)</f>
        <v>0</v>
      </c>
      <c r="Q17" s="29"/>
      <c r="R17" s="842" t="s">
        <v>35</v>
      </c>
      <c r="S17" s="842" t="s">
        <v>31</v>
      </c>
      <c r="T17" s="842" t="s">
        <v>36</v>
      </c>
      <c r="U17" s="848">
        <v>40787</v>
      </c>
      <c r="V17" s="845">
        <v>0.5</v>
      </c>
      <c r="W17" s="845">
        <v>0.55</v>
      </c>
    </row>
    <row r="18" spans="2:23" ht="26.25" customHeight="1">
      <c r="B18" s="449"/>
      <c r="C18" s="881"/>
      <c r="D18" s="643"/>
      <c r="E18" s="643"/>
      <c r="F18" s="643"/>
      <c r="G18" s="643"/>
      <c r="H18" s="52" t="s">
        <v>44</v>
      </c>
      <c r="I18" s="75">
        <v>66</v>
      </c>
      <c r="J18" s="54"/>
      <c r="K18" s="53">
        <v>1.5</v>
      </c>
      <c r="L18" s="184"/>
      <c r="M18" s="821"/>
      <c r="N18" s="821"/>
      <c r="O18" s="821"/>
      <c r="P18" s="816"/>
      <c r="Q18" s="29"/>
      <c r="R18" s="843"/>
      <c r="S18" s="843"/>
      <c r="T18" s="843"/>
      <c r="U18" s="849"/>
      <c r="V18" s="846"/>
      <c r="W18" s="846"/>
    </row>
    <row r="19" spans="2:23" ht="26.25" customHeight="1">
      <c r="B19" s="449"/>
      <c r="C19" s="881"/>
      <c r="D19" s="643"/>
      <c r="E19" s="643"/>
      <c r="F19" s="643"/>
      <c r="G19" s="643"/>
      <c r="H19" s="52" t="s">
        <v>44</v>
      </c>
      <c r="I19" s="75">
        <v>1387</v>
      </c>
      <c r="J19" s="54"/>
      <c r="K19" s="53">
        <v>1.5</v>
      </c>
      <c r="L19" s="184"/>
      <c r="M19" s="821"/>
      <c r="N19" s="821"/>
      <c r="O19" s="821"/>
      <c r="P19" s="816"/>
      <c r="Q19" s="29"/>
      <c r="R19" s="843"/>
      <c r="S19" s="843"/>
      <c r="T19" s="843"/>
      <c r="U19" s="849"/>
      <c r="V19" s="846"/>
      <c r="W19" s="846"/>
    </row>
    <row r="20" spans="2:23" ht="28.5" customHeight="1">
      <c r="B20" s="449"/>
      <c r="C20" s="881"/>
      <c r="D20" s="643"/>
      <c r="E20" s="643"/>
      <c r="F20" s="643"/>
      <c r="G20" s="643"/>
      <c r="H20" s="52" t="s">
        <v>44</v>
      </c>
      <c r="I20" s="75">
        <v>483</v>
      </c>
      <c r="J20" s="54"/>
      <c r="K20" s="53">
        <v>1.5</v>
      </c>
      <c r="L20" s="184"/>
      <c r="M20" s="821"/>
      <c r="N20" s="821"/>
      <c r="O20" s="821"/>
      <c r="P20" s="816"/>
      <c r="Q20" s="29"/>
      <c r="R20" s="843"/>
      <c r="S20" s="843"/>
      <c r="T20" s="843"/>
      <c r="U20" s="849"/>
      <c r="V20" s="846"/>
      <c r="W20" s="846"/>
    </row>
    <row r="21" spans="2:23" ht="14.25" customHeight="1">
      <c r="B21" s="449"/>
      <c r="C21" s="881"/>
      <c r="D21" s="643"/>
      <c r="E21" s="643"/>
      <c r="F21" s="643"/>
      <c r="G21" s="643"/>
      <c r="H21" s="52" t="s">
        <v>44</v>
      </c>
      <c r="I21" s="75">
        <v>200</v>
      </c>
      <c r="J21" s="54"/>
      <c r="K21" s="53">
        <v>1.5</v>
      </c>
      <c r="L21" s="184"/>
      <c r="M21" s="821"/>
      <c r="N21" s="821"/>
      <c r="O21" s="821"/>
      <c r="P21" s="816"/>
      <c r="Q21" s="29"/>
      <c r="R21" s="843"/>
      <c r="S21" s="843"/>
      <c r="T21" s="843"/>
      <c r="U21" s="849"/>
      <c r="V21" s="846"/>
      <c r="W21" s="846"/>
    </row>
    <row r="22" spans="2:23" ht="14.25" customHeight="1" thickBot="1">
      <c r="B22" s="532"/>
      <c r="C22" s="892"/>
      <c r="D22" s="597"/>
      <c r="E22" s="597"/>
      <c r="F22" s="597"/>
      <c r="G22" s="597"/>
      <c r="H22" s="186" t="s">
        <v>33</v>
      </c>
      <c r="I22" s="187"/>
      <c r="J22" s="187"/>
      <c r="K22" s="188"/>
      <c r="L22" s="34">
        <f>L17</f>
        <v>0</v>
      </c>
      <c r="M22" s="822"/>
      <c r="N22" s="822"/>
      <c r="O22" s="822"/>
      <c r="P22" s="817"/>
      <c r="Q22" s="35"/>
      <c r="R22" s="844"/>
      <c r="S22" s="844"/>
      <c r="T22" s="844"/>
      <c r="U22" s="850"/>
      <c r="V22" s="847"/>
      <c r="W22" s="847"/>
    </row>
    <row r="23" spans="1:23" ht="14.25" customHeight="1">
      <c r="A23" s="192"/>
      <c r="B23" s="527" t="s">
        <v>203</v>
      </c>
      <c r="C23" s="596">
        <v>1954</v>
      </c>
      <c r="D23" s="596">
        <v>1031.5</v>
      </c>
      <c r="E23" s="828">
        <v>896.8</v>
      </c>
      <c r="F23" s="596">
        <v>229.2</v>
      </c>
      <c r="G23" s="837"/>
      <c r="H23" s="68" t="s">
        <v>37</v>
      </c>
      <c r="I23" s="38">
        <v>773</v>
      </c>
      <c r="J23" s="38"/>
      <c r="K23" s="70">
        <v>1.48</v>
      </c>
      <c r="L23" s="28">
        <f>ROUND((J23*K23),3)</f>
        <v>0</v>
      </c>
      <c r="M23" s="820">
        <f>L28</f>
        <v>0</v>
      </c>
      <c r="N23" s="820">
        <f>ROUND(M23*0.75,3)</f>
        <v>0</v>
      </c>
      <c r="O23" s="820">
        <f>M23-N23-P23</f>
        <v>0</v>
      </c>
      <c r="P23" s="815">
        <f>ROUND(M23*0.05,3)</f>
        <v>0</v>
      </c>
      <c r="Q23" s="29"/>
      <c r="R23" s="812" t="s">
        <v>38</v>
      </c>
      <c r="S23" s="812" t="s">
        <v>31</v>
      </c>
      <c r="T23" s="812" t="s">
        <v>39</v>
      </c>
      <c r="U23" s="811">
        <v>40787</v>
      </c>
      <c r="V23" s="813">
        <v>0.8</v>
      </c>
      <c r="W23" s="840">
        <v>0.95</v>
      </c>
    </row>
    <row r="24" spans="1:23" ht="14.25" customHeight="1">
      <c r="A24" s="192"/>
      <c r="B24" s="449"/>
      <c r="C24" s="643"/>
      <c r="D24" s="643"/>
      <c r="E24" s="829"/>
      <c r="F24" s="643"/>
      <c r="G24" s="838"/>
      <c r="H24" s="52" t="s">
        <v>37</v>
      </c>
      <c r="I24" s="54">
        <v>54</v>
      </c>
      <c r="J24" s="54"/>
      <c r="K24" s="53">
        <v>1.5</v>
      </c>
      <c r="L24" s="184"/>
      <c r="M24" s="821"/>
      <c r="N24" s="821"/>
      <c r="O24" s="821"/>
      <c r="P24" s="816"/>
      <c r="Q24" s="29"/>
      <c r="R24" s="812"/>
      <c r="S24" s="812"/>
      <c r="T24" s="812"/>
      <c r="U24" s="811"/>
      <c r="V24" s="813"/>
      <c r="W24" s="840"/>
    </row>
    <row r="25" spans="1:23" ht="30.75" customHeight="1">
      <c r="A25" s="192"/>
      <c r="B25" s="449"/>
      <c r="C25" s="643"/>
      <c r="D25" s="643"/>
      <c r="E25" s="829"/>
      <c r="F25" s="643"/>
      <c r="G25" s="838"/>
      <c r="H25" s="52" t="s">
        <v>44</v>
      </c>
      <c r="I25" s="54">
        <v>55</v>
      </c>
      <c r="J25" s="54"/>
      <c r="K25" s="53">
        <v>1.5</v>
      </c>
      <c r="L25" s="184"/>
      <c r="M25" s="821"/>
      <c r="N25" s="821"/>
      <c r="O25" s="821"/>
      <c r="P25" s="816"/>
      <c r="Q25" s="29"/>
      <c r="R25" s="812"/>
      <c r="S25" s="812"/>
      <c r="T25" s="812"/>
      <c r="U25" s="811"/>
      <c r="V25" s="813"/>
      <c r="W25" s="840"/>
    </row>
    <row r="26" spans="1:23" ht="24" customHeight="1">
      <c r="A26" s="192"/>
      <c r="B26" s="449"/>
      <c r="C26" s="643"/>
      <c r="D26" s="643"/>
      <c r="E26" s="829"/>
      <c r="F26" s="643"/>
      <c r="G26" s="838"/>
      <c r="H26" s="52" t="s">
        <v>44</v>
      </c>
      <c r="I26" s="54">
        <v>362.25</v>
      </c>
      <c r="J26" s="54"/>
      <c r="K26" s="53">
        <v>1.5</v>
      </c>
      <c r="L26" s="184"/>
      <c r="M26" s="821"/>
      <c r="N26" s="821"/>
      <c r="O26" s="821"/>
      <c r="P26" s="816"/>
      <c r="Q26" s="29"/>
      <c r="R26" s="812"/>
      <c r="S26" s="812"/>
      <c r="T26" s="812"/>
      <c r="U26" s="811"/>
      <c r="V26" s="813"/>
      <c r="W26" s="840"/>
    </row>
    <row r="27" spans="1:23" ht="14.25" customHeight="1">
      <c r="A27" s="192"/>
      <c r="B27" s="449"/>
      <c r="C27" s="643"/>
      <c r="D27" s="643"/>
      <c r="E27" s="829"/>
      <c r="F27" s="643"/>
      <c r="G27" s="838"/>
      <c r="H27" s="52" t="s">
        <v>44</v>
      </c>
      <c r="I27" s="54">
        <v>75</v>
      </c>
      <c r="J27" s="54"/>
      <c r="K27" s="53">
        <v>1.5</v>
      </c>
      <c r="L27" s="184"/>
      <c r="M27" s="821"/>
      <c r="N27" s="821"/>
      <c r="O27" s="821"/>
      <c r="P27" s="816"/>
      <c r="Q27" s="29"/>
      <c r="R27" s="812"/>
      <c r="S27" s="812"/>
      <c r="T27" s="812"/>
      <c r="U27" s="811"/>
      <c r="V27" s="813"/>
      <c r="W27" s="840"/>
    </row>
    <row r="28" spans="1:23" ht="14.25" customHeight="1" thickBot="1">
      <c r="A28" s="192"/>
      <c r="B28" s="532"/>
      <c r="C28" s="597"/>
      <c r="D28" s="597"/>
      <c r="E28" s="597"/>
      <c r="F28" s="597"/>
      <c r="G28" s="839"/>
      <c r="H28" s="186" t="s">
        <v>33</v>
      </c>
      <c r="I28" s="187"/>
      <c r="J28" s="187"/>
      <c r="K28" s="188"/>
      <c r="L28" s="34">
        <f>L23</f>
        <v>0</v>
      </c>
      <c r="M28" s="822"/>
      <c r="N28" s="822"/>
      <c r="O28" s="822"/>
      <c r="P28" s="817"/>
      <c r="Q28" s="35"/>
      <c r="R28" s="812"/>
      <c r="S28" s="812"/>
      <c r="T28" s="812"/>
      <c r="U28" s="812"/>
      <c r="V28" s="814"/>
      <c r="W28" s="841"/>
    </row>
    <row r="29" spans="1:23" ht="14.25" customHeight="1">
      <c r="A29" s="192"/>
      <c r="B29" s="527" t="s">
        <v>204</v>
      </c>
      <c r="C29" s="596">
        <v>1954</v>
      </c>
      <c r="D29" s="596">
        <v>1035.3</v>
      </c>
      <c r="E29" s="828">
        <v>895.7</v>
      </c>
      <c r="F29" s="596">
        <v>4121</v>
      </c>
      <c r="G29" s="837"/>
      <c r="H29" s="68" t="s">
        <v>37</v>
      </c>
      <c r="I29" s="38">
        <v>773</v>
      </c>
      <c r="J29" s="38"/>
      <c r="K29" s="70">
        <v>1.5</v>
      </c>
      <c r="L29" s="28">
        <f>ROUND((J29*K29),3)</f>
        <v>0</v>
      </c>
      <c r="M29" s="820">
        <f>L34</f>
        <v>0</v>
      </c>
      <c r="N29" s="820">
        <f>ROUND(M29*0.75,3)</f>
        <v>0</v>
      </c>
      <c r="O29" s="820">
        <f>M29-N29-P29</f>
        <v>0</v>
      </c>
      <c r="P29" s="815">
        <f>ROUND(M29*0.05,3)</f>
        <v>0</v>
      </c>
      <c r="Q29" s="35"/>
      <c r="R29" s="30"/>
      <c r="S29" s="30"/>
      <c r="T29" s="30"/>
      <c r="U29" s="30"/>
      <c r="V29" s="36"/>
      <c r="W29" s="37"/>
    </row>
    <row r="30" spans="1:23" ht="14.25" customHeight="1">
      <c r="A30" s="192"/>
      <c r="B30" s="449"/>
      <c r="C30" s="643"/>
      <c r="D30" s="643"/>
      <c r="E30" s="829"/>
      <c r="F30" s="643"/>
      <c r="G30" s="838"/>
      <c r="H30" s="52"/>
      <c r="I30" s="54">
        <v>54</v>
      </c>
      <c r="J30" s="54"/>
      <c r="K30" s="53">
        <v>1.5</v>
      </c>
      <c r="L30" s="184"/>
      <c r="M30" s="821"/>
      <c r="N30" s="821"/>
      <c r="O30" s="821"/>
      <c r="P30" s="816"/>
      <c r="Q30" s="35"/>
      <c r="R30" s="30"/>
      <c r="S30" s="30"/>
      <c r="T30" s="30"/>
      <c r="U30" s="30"/>
      <c r="V30" s="36"/>
      <c r="W30" s="37"/>
    </row>
    <row r="31" spans="1:23" ht="23.25" customHeight="1">
      <c r="A31" s="192"/>
      <c r="B31" s="449"/>
      <c r="C31" s="643"/>
      <c r="D31" s="643"/>
      <c r="E31" s="829"/>
      <c r="F31" s="643"/>
      <c r="G31" s="838"/>
      <c r="H31" s="52"/>
      <c r="I31" s="54">
        <v>55</v>
      </c>
      <c r="J31" s="54"/>
      <c r="K31" s="53">
        <v>1.5</v>
      </c>
      <c r="L31" s="184"/>
      <c r="M31" s="821"/>
      <c r="N31" s="821"/>
      <c r="O31" s="821"/>
      <c r="P31" s="816"/>
      <c r="Q31" s="35"/>
      <c r="R31" s="30"/>
      <c r="S31" s="30"/>
      <c r="T31" s="30"/>
      <c r="U31" s="30"/>
      <c r="V31" s="36"/>
      <c r="W31" s="37"/>
    </row>
    <row r="32" spans="1:23" ht="14.25" customHeight="1">
      <c r="A32" s="192"/>
      <c r="B32" s="449"/>
      <c r="C32" s="643"/>
      <c r="D32" s="643"/>
      <c r="E32" s="829"/>
      <c r="F32" s="643"/>
      <c r="G32" s="838"/>
      <c r="H32" s="52"/>
      <c r="I32" s="54">
        <v>362.25</v>
      </c>
      <c r="J32" s="54"/>
      <c r="K32" s="53">
        <v>1.5</v>
      </c>
      <c r="L32" s="184"/>
      <c r="M32" s="821"/>
      <c r="N32" s="821"/>
      <c r="O32" s="821"/>
      <c r="P32" s="816"/>
      <c r="Q32" s="35"/>
      <c r="R32" s="30"/>
      <c r="S32" s="30"/>
      <c r="T32" s="30"/>
      <c r="U32" s="30"/>
      <c r="V32" s="36"/>
      <c r="W32" s="37"/>
    </row>
    <row r="33" spans="1:23" ht="14.25" customHeight="1">
      <c r="A33" s="192"/>
      <c r="B33" s="449"/>
      <c r="C33" s="643"/>
      <c r="D33" s="643"/>
      <c r="E33" s="829"/>
      <c r="F33" s="643"/>
      <c r="G33" s="838"/>
      <c r="H33" s="52"/>
      <c r="I33" s="54">
        <v>75</v>
      </c>
      <c r="J33" s="54"/>
      <c r="K33" s="53">
        <v>1.5</v>
      </c>
      <c r="L33" s="184"/>
      <c r="M33" s="821"/>
      <c r="N33" s="821"/>
      <c r="O33" s="821"/>
      <c r="P33" s="816"/>
      <c r="Q33" s="35"/>
      <c r="R33" s="30"/>
      <c r="S33" s="30"/>
      <c r="T33" s="30"/>
      <c r="U33" s="30"/>
      <c r="V33" s="36"/>
      <c r="W33" s="37"/>
    </row>
    <row r="34" spans="1:23" ht="14.25" customHeight="1" thickBot="1">
      <c r="A34" s="192"/>
      <c r="B34" s="532"/>
      <c r="C34" s="597"/>
      <c r="D34" s="597"/>
      <c r="E34" s="597"/>
      <c r="F34" s="597"/>
      <c r="G34" s="839"/>
      <c r="H34" s="186" t="s">
        <v>33</v>
      </c>
      <c r="I34" s="187"/>
      <c r="J34" s="187"/>
      <c r="K34" s="188"/>
      <c r="L34" s="34">
        <f>L29</f>
        <v>0</v>
      </c>
      <c r="M34" s="822"/>
      <c r="N34" s="822"/>
      <c r="O34" s="822"/>
      <c r="P34" s="817"/>
      <c r="Q34" s="35"/>
      <c r="R34" s="30"/>
      <c r="S34" s="30"/>
      <c r="T34" s="30"/>
      <c r="U34" s="30"/>
      <c r="V34" s="36"/>
      <c r="W34" s="37"/>
    </row>
    <row r="35" spans="1:23" ht="14.25" customHeight="1">
      <c r="A35" s="192"/>
      <c r="B35" s="527" t="s">
        <v>205</v>
      </c>
      <c r="C35" s="596">
        <v>1966</v>
      </c>
      <c r="D35" s="596">
        <v>2185.8</v>
      </c>
      <c r="E35" s="828">
        <v>2004.8</v>
      </c>
      <c r="F35" s="596">
        <v>4121</v>
      </c>
      <c r="G35" s="837"/>
      <c r="H35" s="68" t="s">
        <v>37</v>
      </c>
      <c r="I35" s="38">
        <v>969</v>
      </c>
      <c r="J35" s="38"/>
      <c r="K35" s="70">
        <v>1.5</v>
      </c>
      <c r="L35" s="28">
        <f>ROUND((J35*K35),3)</f>
        <v>0</v>
      </c>
      <c r="M35" s="820">
        <f>L40</f>
        <v>0</v>
      </c>
      <c r="N35" s="820">
        <f>ROUND(M35*0.75,3)</f>
        <v>0</v>
      </c>
      <c r="O35" s="820">
        <f>M35-N35-P35</f>
        <v>0</v>
      </c>
      <c r="P35" s="815">
        <f>ROUND(M35*0.05,3)</f>
        <v>0</v>
      </c>
      <c r="Q35" s="35"/>
      <c r="R35" s="30"/>
      <c r="S35" s="30"/>
      <c r="T35" s="30"/>
      <c r="U35" s="30"/>
      <c r="V35" s="36"/>
      <c r="W35" s="37"/>
    </row>
    <row r="36" spans="1:23" ht="26.25" customHeight="1">
      <c r="A36" s="192"/>
      <c r="B36" s="449"/>
      <c r="C36" s="643"/>
      <c r="D36" s="643"/>
      <c r="E36" s="829"/>
      <c r="F36" s="643"/>
      <c r="G36" s="838"/>
      <c r="H36" s="52"/>
      <c r="I36" s="54">
        <v>1561</v>
      </c>
      <c r="J36" s="54"/>
      <c r="K36" s="53">
        <v>1.5</v>
      </c>
      <c r="L36" s="184"/>
      <c r="M36" s="821"/>
      <c r="N36" s="821"/>
      <c r="O36" s="821"/>
      <c r="P36" s="816"/>
      <c r="Q36" s="35"/>
      <c r="R36" s="30"/>
      <c r="S36" s="30"/>
      <c r="T36" s="30"/>
      <c r="U36" s="30"/>
      <c r="V36" s="36"/>
      <c r="W36" s="37"/>
    </row>
    <row r="37" spans="1:23" ht="30" customHeight="1">
      <c r="A37" s="192"/>
      <c r="B37" s="449"/>
      <c r="C37" s="643"/>
      <c r="D37" s="643"/>
      <c r="E37" s="829"/>
      <c r="F37" s="643"/>
      <c r="G37" s="838"/>
      <c r="H37" s="52"/>
      <c r="I37" s="54">
        <v>1387</v>
      </c>
      <c r="J37" s="54"/>
      <c r="K37" s="53">
        <v>1.5</v>
      </c>
      <c r="L37" s="184"/>
      <c r="M37" s="821"/>
      <c r="N37" s="821"/>
      <c r="O37" s="821"/>
      <c r="P37" s="816"/>
      <c r="Q37" s="35"/>
      <c r="R37" s="30"/>
      <c r="S37" s="30"/>
      <c r="T37" s="30"/>
      <c r="U37" s="30"/>
      <c r="V37" s="36"/>
      <c r="W37" s="37"/>
    </row>
    <row r="38" spans="1:23" ht="25.5" customHeight="1">
      <c r="A38" s="192"/>
      <c r="B38" s="449"/>
      <c r="C38" s="643"/>
      <c r="D38" s="643"/>
      <c r="E38" s="829"/>
      <c r="F38" s="643"/>
      <c r="G38" s="838"/>
      <c r="H38" s="52"/>
      <c r="I38" s="54">
        <v>483</v>
      </c>
      <c r="J38" s="54"/>
      <c r="K38" s="53">
        <v>1.5</v>
      </c>
      <c r="L38" s="184"/>
      <c r="M38" s="821"/>
      <c r="N38" s="821"/>
      <c r="O38" s="821"/>
      <c r="P38" s="816"/>
      <c r="Q38" s="35"/>
      <c r="R38" s="30"/>
      <c r="S38" s="30"/>
      <c r="T38" s="30"/>
      <c r="U38" s="30"/>
      <c r="V38" s="36"/>
      <c r="W38" s="37"/>
    </row>
    <row r="39" spans="1:23" ht="14.25" customHeight="1">
      <c r="A39" s="192"/>
      <c r="B39" s="449"/>
      <c r="C39" s="643"/>
      <c r="D39" s="643"/>
      <c r="E39" s="829"/>
      <c r="F39" s="643"/>
      <c r="G39" s="838"/>
      <c r="H39" s="52"/>
      <c r="I39" s="54">
        <v>200</v>
      </c>
      <c r="J39" s="54"/>
      <c r="K39" s="53">
        <v>1.5</v>
      </c>
      <c r="L39" s="184"/>
      <c r="M39" s="821"/>
      <c r="N39" s="821"/>
      <c r="O39" s="821"/>
      <c r="P39" s="816"/>
      <c r="Q39" s="35"/>
      <c r="R39" s="30"/>
      <c r="S39" s="30"/>
      <c r="T39" s="30"/>
      <c r="U39" s="30"/>
      <c r="V39" s="36"/>
      <c r="W39" s="37"/>
    </row>
    <row r="40" spans="1:23" ht="14.25" customHeight="1" thickBot="1">
      <c r="A40" s="192"/>
      <c r="B40" s="532"/>
      <c r="C40" s="597"/>
      <c r="D40" s="597"/>
      <c r="E40" s="597"/>
      <c r="F40" s="597"/>
      <c r="G40" s="839"/>
      <c r="H40" s="186" t="s">
        <v>33</v>
      </c>
      <c r="I40" s="187"/>
      <c r="J40" s="187"/>
      <c r="K40" s="188"/>
      <c r="L40" s="34">
        <f>L35</f>
        <v>0</v>
      </c>
      <c r="M40" s="822"/>
      <c r="N40" s="822"/>
      <c r="O40" s="822"/>
      <c r="P40" s="817"/>
      <c r="Q40" s="35"/>
      <c r="R40" s="30"/>
      <c r="S40" s="30"/>
      <c r="T40" s="30"/>
      <c r="U40" s="30"/>
      <c r="V40" s="36"/>
      <c r="W40" s="37"/>
    </row>
    <row r="41" spans="1:23" ht="14.25" customHeight="1">
      <c r="A41" s="192"/>
      <c r="B41" s="527" t="s">
        <v>80</v>
      </c>
      <c r="C41" s="596">
        <v>1964</v>
      </c>
      <c r="D41" s="596">
        <v>1623.8</v>
      </c>
      <c r="E41" s="828">
        <v>1490.5</v>
      </c>
      <c r="F41" s="596">
        <v>4121</v>
      </c>
      <c r="G41" s="837"/>
      <c r="H41" s="68" t="s">
        <v>37</v>
      </c>
      <c r="I41" s="38">
        <v>795</v>
      </c>
      <c r="J41" s="38"/>
      <c r="K41" s="70">
        <v>1.5</v>
      </c>
      <c r="L41" s="28">
        <f>ROUND((J41*K41),3)</f>
        <v>0</v>
      </c>
      <c r="M41" s="820">
        <f>L47</f>
        <v>0</v>
      </c>
      <c r="N41" s="820">
        <f>ROUND(M41*0.75,3)</f>
        <v>0</v>
      </c>
      <c r="O41" s="820">
        <f>M41-N41-P41</f>
        <v>0</v>
      </c>
      <c r="P41" s="815">
        <f>ROUND(M41*0.05,3)</f>
        <v>0</v>
      </c>
      <c r="Q41" s="35"/>
      <c r="R41" s="30"/>
      <c r="S41" s="30"/>
      <c r="T41" s="30"/>
      <c r="U41" s="30"/>
      <c r="V41" s="36"/>
      <c r="W41" s="37"/>
    </row>
    <row r="42" spans="1:23" ht="14.25" customHeight="1">
      <c r="A42" s="192"/>
      <c r="B42" s="449"/>
      <c r="C42" s="643"/>
      <c r="D42" s="643"/>
      <c r="E42" s="829"/>
      <c r="F42" s="643"/>
      <c r="G42" s="838"/>
      <c r="H42" s="52"/>
      <c r="I42" s="54">
        <v>684.7</v>
      </c>
      <c r="J42" s="54"/>
      <c r="K42" s="53">
        <v>1.5</v>
      </c>
      <c r="L42" s="184"/>
      <c r="M42" s="821"/>
      <c r="N42" s="821"/>
      <c r="O42" s="821"/>
      <c r="P42" s="816"/>
      <c r="Q42" s="35"/>
      <c r="R42" s="30"/>
      <c r="S42" s="30"/>
      <c r="T42" s="30"/>
      <c r="U42" s="30"/>
      <c r="V42" s="36"/>
      <c r="W42" s="37"/>
    </row>
    <row r="43" spans="1:23" ht="23.25" customHeight="1">
      <c r="A43" s="192"/>
      <c r="B43" s="449"/>
      <c r="C43" s="643"/>
      <c r="D43" s="643"/>
      <c r="E43" s="829"/>
      <c r="F43" s="643"/>
      <c r="G43" s="838"/>
      <c r="H43" s="52"/>
      <c r="I43" s="54">
        <v>68</v>
      </c>
      <c r="J43" s="54"/>
      <c r="K43" s="53">
        <v>1.5</v>
      </c>
      <c r="L43" s="184"/>
      <c r="M43" s="821"/>
      <c r="N43" s="821"/>
      <c r="O43" s="821"/>
      <c r="P43" s="816"/>
      <c r="Q43" s="35"/>
      <c r="R43" s="30"/>
      <c r="S43" s="30"/>
      <c r="T43" s="30"/>
      <c r="U43" s="30"/>
      <c r="V43" s="36"/>
      <c r="W43" s="37"/>
    </row>
    <row r="44" spans="1:23" ht="14.25" customHeight="1">
      <c r="A44" s="192"/>
      <c r="B44" s="449"/>
      <c r="C44" s="643"/>
      <c r="D44" s="643"/>
      <c r="E44" s="829"/>
      <c r="F44" s="643"/>
      <c r="G44" s="838"/>
      <c r="H44" s="52"/>
      <c r="I44" s="54">
        <v>1040.6</v>
      </c>
      <c r="J44" s="54"/>
      <c r="K44" s="53">
        <v>1.5</v>
      </c>
      <c r="L44" s="184"/>
      <c r="M44" s="821"/>
      <c r="N44" s="821"/>
      <c r="O44" s="821"/>
      <c r="P44" s="816"/>
      <c r="Q44" s="35"/>
      <c r="R44" s="30"/>
      <c r="S44" s="30"/>
      <c r="T44" s="30"/>
      <c r="U44" s="30"/>
      <c r="V44" s="36"/>
      <c r="W44" s="37"/>
    </row>
    <row r="45" spans="1:23" ht="24.75" customHeight="1">
      <c r="A45" s="192"/>
      <c r="B45" s="449"/>
      <c r="C45" s="643"/>
      <c r="D45" s="643"/>
      <c r="E45" s="829"/>
      <c r="F45" s="643"/>
      <c r="G45" s="838"/>
      <c r="H45" s="52"/>
      <c r="I45" s="54">
        <v>362.25</v>
      </c>
      <c r="J45" s="54"/>
      <c r="K45" s="53">
        <v>1.5</v>
      </c>
      <c r="L45" s="184"/>
      <c r="M45" s="821"/>
      <c r="N45" s="821"/>
      <c r="O45" s="821"/>
      <c r="P45" s="816"/>
      <c r="Q45" s="35"/>
      <c r="R45" s="30"/>
      <c r="S45" s="30"/>
      <c r="T45" s="30"/>
      <c r="U45" s="30"/>
      <c r="V45" s="36"/>
      <c r="W45" s="37"/>
    </row>
    <row r="46" spans="1:23" ht="27" customHeight="1">
      <c r="A46" s="192"/>
      <c r="B46" s="449"/>
      <c r="C46" s="643"/>
      <c r="D46" s="643"/>
      <c r="E46" s="829"/>
      <c r="F46" s="643"/>
      <c r="G46" s="838"/>
      <c r="H46" s="52"/>
      <c r="I46" s="54">
        <v>168</v>
      </c>
      <c r="J46" s="54"/>
      <c r="K46" s="53">
        <v>1.5</v>
      </c>
      <c r="L46" s="184"/>
      <c r="M46" s="821"/>
      <c r="N46" s="821"/>
      <c r="O46" s="821"/>
      <c r="P46" s="816"/>
      <c r="Q46" s="35"/>
      <c r="R46" s="30"/>
      <c r="S46" s="30"/>
      <c r="T46" s="30"/>
      <c r="U46" s="30"/>
      <c r="V46" s="36"/>
      <c r="W46" s="37"/>
    </row>
    <row r="47" spans="1:23" ht="14.25" customHeight="1" thickBot="1">
      <c r="A47" s="192"/>
      <c r="B47" s="532"/>
      <c r="C47" s="597"/>
      <c r="D47" s="597"/>
      <c r="E47" s="597"/>
      <c r="F47" s="597"/>
      <c r="G47" s="839"/>
      <c r="H47" s="186" t="s">
        <v>33</v>
      </c>
      <c r="I47" s="187"/>
      <c r="J47" s="187"/>
      <c r="K47" s="188"/>
      <c r="L47" s="34">
        <f>L41</f>
        <v>0</v>
      </c>
      <c r="M47" s="822"/>
      <c r="N47" s="822"/>
      <c r="O47" s="822"/>
      <c r="P47" s="817"/>
      <c r="Q47" s="35"/>
      <c r="R47" s="30"/>
      <c r="S47" s="30"/>
      <c r="T47" s="30"/>
      <c r="U47" s="30"/>
      <c r="V47" s="36"/>
      <c r="W47" s="37"/>
    </row>
    <row r="48" spans="1:23" ht="14.25" customHeight="1">
      <c r="A48" s="192"/>
      <c r="B48" s="527" t="s">
        <v>81</v>
      </c>
      <c r="C48" s="596">
        <v>1968</v>
      </c>
      <c r="D48" s="596">
        <v>1630.8</v>
      </c>
      <c r="E48" s="828">
        <v>1498.7</v>
      </c>
      <c r="F48" s="596">
        <v>4121</v>
      </c>
      <c r="G48" s="837"/>
      <c r="H48" s="68" t="s">
        <v>37</v>
      </c>
      <c r="I48" s="38">
        <v>788</v>
      </c>
      <c r="J48" s="38"/>
      <c r="K48" s="70">
        <v>1.5</v>
      </c>
      <c r="L48" s="28">
        <f>ROUND((J48*K48),3)</f>
        <v>0</v>
      </c>
      <c r="M48" s="820">
        <f>L54</f>
        <v>0</v>
      </c>
      <c r="N48" s="820">
        <f>ROUND(M48*0.75,3)</f>
        <v>0</v>
      </c>
      <c r="O48" s="820">
        <f>M48-N48-P48</f>
        <v>0</v>
      </c>
      <c r="P48" s="815">
        <f>ROUND(M48*0.05,3)</f>
        <v>0</v>
      </c>
      <c r="Q48" s="35"/>
      <c r="R48" s="30"/>
      <c r="S48" s="30"/>
      <c r="T48" s="30"/>
      <c r="U48" s="30"/>
      <c r="V48" s="36"/>
      <c r="W48" s="37"/>
    </row>
    <row r="49" spans="1:23" ht="14.25" customHeight="1">
      <c r="A49" s="192"/>
      <c r="B49" s="449"/>
      <c r="C49" s="643"/>
      <c r="D49" s="643"/>
      <c r="E49" s="829"/>
      <c r="F49" s="643"/>
      <c r="G49" s="838"/>
      <c r="H49" s="52"/>
      <c r="I49" s="54">
        <v>668.9</v>
      </c>
      <c r="J49" s="54"/>
      <c r="K49" s="53">
        <v>1.5</v>
      </c>
      <c r="L49" s="184"/>
      <c r="M49" s="821"/>
      <c r="N49" s="821"/>
      <c r="O49" s="821"/>
      <c r="P49" s="816"/>
      <c r="Q49" s="35"/>
      <c r="R49" s="30"/>
      <c r="S49" s="30"/>
      <c r="T49" s="30"/>
      <c r="U49" s="30"/>
      <c r="V49" s="36"/>
      <c r="W49" s="37"/>
    </row>
    <row r="50" spans="1:23" ht="23.25" customHeight="1">
      <c r="A50" s="192"/>
      <c r="B50" s="449"/>
      <c r="C50" s="643"/>
      <c r="D50" s="643"/>
      <c r="E50" s="829"/>
      <c r="F50" s="643"/>
      <c r="G50" s="838"/>
      <c r="H50" s="52"/>
      <c r="I50" s="54">
        <v>68</v>
      </c>
      <c r="J50" s="54"/>
      <c r="K50" s="53">
        <v>1.5</v>
      </c>
      <c r="L50" s="184"/>
      <c r="M50" s="821"/>
      <c r="N50" s="821"/>
      <c r="O50" s="821"/>
      <c r="P50" s="816"/>
      <c r="Q50" s="35"/>
      <c r="R50" s="30"/>
      <c r="S50" s="30"/>
      <c r="T50" s="30"/>
      <c r="U50" s="30"/>
      <c r="V50" s="36"/>
      <c r="W50" s="37"/>
    </row>
    <row r="51" spans="1:23" ht="14.25" customHeight="1">
      <c r="A51" s="192"/>
      <c r="B51" s="449"/>
      <c r="C51" s="643"/>
      <c r="D51" s="643"/>
      <c r="E51" s="829"/>
      <c r="F51" s="643"/>
      <c r="G51" s="838"/>
      <c r="H51" s="52"/>
      <c r="I51" s="54">
        <v>1040.6</v>
      </c>
      <c r="J51" s="54"/>
      <c r="K51" s="53">
        <v>1.5</v>
      </c>
      <c r="L51" s="184"/>
      <c r="M51" s="821"/>
      <c r="N51" s="821"/>
      <c r="O51" s="821"/>
      <c r="P51" s="816"/>
      <c r="Q51" s="35"/>
      <c r="R51" s="30"/>
      <c r="S51" s="30"/>
      <c r="T51" s="30"/>
      <c r="U51" s="30"/>
      <c r="V51" s="36"/>
      <c r="W51" s="37"/>
    </row>
    <row r="52" spans="1:23" ht="14.25" customHeight="1">
      <c r="A52" s="192"/>
      <c r="B52" s="449"/>
      <c r="C52" s="643"/>
      <c r="D52" s="643"/>
      <c r="E52" s="829"/>
      <c r="F52" s="643"/>
      <c r="G52" s="838"/>
      <c r="H52" s="52"/>
      <c r="I52" s="54">
        <v>362.5</v>
      </c>
      <c r="J52" s="54"/>
      <c r="K52" s="53">
        <v>1.5</v>
      </c>
      <c r="L52" s="184"/>
      <c r="M52" s="821"/>
      <c r="N52" s="821"/>
      <c r="O52" s="821"/>
      <c r="P52" s="816"/>
      <c r="Q52" s="35"/>
      <c r="R52" s="30"/>
      <c r="S52" s="30"/>
      <c r="T52" s="30"/>
      <c r="U52" s="30"/>
      <c r="V52" s="36"/>
      <c r="W52" s="37"/>
    </row>
    <row r="53" spans="1:23" ht="14.25" customHeight="1">
      <c r="A53" s="192"/>
      <c r="B53" s="449"/>
      <c r="C53" s="643"/>
      <c r="D53" s="643"/>
      <c r="E53" s="829"/>
      <c r="F53" s="643"/>
      <c r="G53" s="838"/>
      <c r="H53" s="52"/>
      <c r="I53" s="54">
        <v>168</v>
      </c>
      <c r="J53" s="54"/>
      <c r="K53" s="53">
        <v>1.5</v>
      </c>
      <c r="L53" s="184"/>
      <c r="M53" s="821"/>
      <c r="N53" s="821"/>
      <c r="O53" s="821"/>
      <c r="P53" s="816"/>
      <c r="Q53" s="35"/>
      <c r="R53" s="30"/>
      <c r="S53" s="30"/>
      <c r="T53" s="30"/>
      <c r="U53" s="30"/>
      <c r="V53" s="36"/>
      <c r="W53" s="37"/>
    </row>
    <row r="54" spans="1:23" ht="14.25" customHeight="1" thickBot="1">
      <c r="A54" s="192"/>
      <c r="B54" s="532"/>
      <c r="C54" s="597"/>
      <c r="D54" s="597"/>
      <c r="E54" s="597"/>
      <c r="F54" s="597"/>
      <c r="G54" s="839"/>
      <c r="H54" s="186" t="s">
        <v>33</v>
      </c>
      <c r="I54" s="187"/>
      <c r="J54" s="187"/>
      <c r="K54" s="188"/>
      <c r="L54" s="34">
        <f>L48</f>
        <v>0</v>
      </c>
      <c r="M54" s="822"/>
      <c r="N54" s="822"/>
      <c r="O54" s="822"/>
      <c r="P54" s="817"/>
      <c r="Q54" s="35"/>
      <c r="R54" s="30"/>
      <c r="S54" s="30"/>
      <c r="T54" s="30"/>
      <c r="U54" s="30"/>
      <c r="V54" s="36"/>
      <c r="W54" s="37"/>
    </row>
    <row r="55" spans="1:23" ht="14.25" customHeight="1">
      <c r="A55" s="192"/>
      <c r="B55" s="527" t="s">
        <v>206</v>
      </c>
      <c r="C55" s="596">
        <v>1965</v>
      </c>
      <c r="D55" s="596">
        <v>1645.7</v>
      </c>
      <c r="E55" s="828">
        <v>1524.8</v>
      </c>
      <c r="F55" s="596">
        <v>4121</v>
      </c>
      <c r="G55" s="837"/>
      <c r="H55" s="68" t="s">
        <v>37</v>
      </c>
      <c r="I55" s="38">
        <v>969</v>
      </c>
      <c r="J55" s="38"/>
      <c r="K55" s="70">
        <v>1.5</v>
      </c>
      <c r="L55" s="28">
        <f>ROUND((J55*K55),3)</f>
        <v>0</v>
      </c>
      <c r="M55" s="820">
        <f>L60</f>
        <v>0</v>
      </c>
      <c r="N55" s="820">
        <f>ROUND(M55*0.75,3)</f>
        <v>0</v>
      </c>
      <c r="O55" s="820">
        <f>M55-N55-P55</f>
        <v>0</v>
      </c>
      <c r="P55" s="815">
        <f>ROUND(M55*0.05,3)</f>
        <v>0</v>
      </c>
      <c r="Q55" s="35"/>
      <c r="R55" s="30"/>
      <c r="S55" s="30"/>
      <c r="T55" s="30"/>
      <c r="U55" s="30"/>
      <c r="V55" s="36"/>
      <c r="W55" s="37"/>
    </row>
    <row r="56" spans="1:23" ht="23.25" customHeight="1">
      <c r="A56" s="192"/>
      <c r="B56" s="449"/>
      <c r="C56" s="643"/>
      <c r="D56" s="643"/>
      <c r="E56" s="829"/>
      <c r="F56" s="643"/>
      <c r="G56" s="838"/>
      <c r="H56" s="52"/>
      <c r="I56" s="54">
        <v>1561</v>
      </c>
      <c r="J56" s="54"/>
      <c r="K56" s="53">
        <v>1.5</v>
      </c>
      <c r="L56" s="184"/>
      <c r="M56" s="821"/>
      <c r="N56" s="821"/>
      <c r="O56" s="821"/>
      <c r="P56" s="816"/>
      <c r="Q56" s="35"/>
      <c r="R56" s="30"/>
      <c r="S56" s="30"/>
      <c r="T56" s="30"/>
      <c r="U56" s="30"/>
      <c r="V56" s="36"/>
      <c r="W56" s="37"/>
    </row>
    <row r="57" spans="1:23" ht="14.25" customHeight="1">
      <c r="A57" s="192"/>
      <c r="B57" s="449"/>
      <c r="C57" s="643"/>
      <c r="D57" s="643"/>
      <c r="E57" s="829"/>
      <c r="F57" s="643"/>
      <c r="G57" s="838"/>
      <c r="H57" s="52"/>
      <c r="I57" s="54">
        <v>1387.5</v>
      </c>
      <c r="J57" s="54"/>
      <c r="K57" s="53">
        <v>1.5</v>
      </c>
      <c r="L57" s="184"/>
      <c r="M57" s="821"/>
      <c r="N57" s="821"/>
      <c r="O57" s="821"/>
      <c r="P57" s="816"/>
      <c r="Q57" s="35"/>
      <c r="R57" s="30"/>
      <c r="S57" s="30"/>
      <c r="T57" s="30"/>
      <c r="U57" s="30"/>
      <c r="V57" s="36"/>
      <c r="W57" s="37"/>
    </row>
    <row r="58" spans="1:23" ht="14.25" customHeight="1">
      <c r="A58" s="192"/>
      <c r="B58" s="449"/>
      <c r="C58" s="643"/>
      <c r="D58" s="643"/>
      <c r="E58" s="829"/>
      <c r="F58" s="643"/>
      <c r="G58" s="838"/>
      <c r="H58" s="52"/>
      <c r="I58" s="54">
        <v>483</v>
      </c>
      <c r="J58" s="54"/>
      <c r="K58" s="53">
        <v>1.5</v>
      </c>
      <c r="L58" s="184"/>
      <c r="M58" s="821"/>
      <c r="N58" s="821"/>
      <c r="O58" s="821"/>
      <c r="P58" s="816"/>
      <c r="Q58" s="35"/>
      <c r="R58" s="30"/>
      <c r="S58" s="30"/>
      <c r="T58" s="30"/>
      <c r="U58" s="30"/>
      <c r="V58" s="36"/>
      <c r="W58" s="37"/>
    </row>
    <row r="59" spans="1:23" ht="14.25" customHeight="1">
      <c r="A59" s="192"/>
      <c r="B59" s="449"/>
      <c r="C59" s="643"/>
      <c r="D59" s="643"/>
      <c r="E59" s="829"/>
      <c r="F59" s="643"/>
      <c r="G59" s="873"/>
      <c r="H59" s="183"/>
      <c r="I59" s="54">
        <v>1981</v>
      </c>
      <c r="J59" s="54"/>
      <c r="K59" s="53"/>
      <c r="L59" s="184"/>
      <c r="M59" s="821"/>
      <c r="N59" s="821"/>
      <c r="O59" s="821"/>
      <c r="P59" s="816"/>
      <c r="Q59" s="35"/>
      <c r="R59" s="30"/>
      <c r="S59" s="30"/>
      <c r="T59" s="30"/>
      <c r="U59" s="30"/>
      <c r="V59" s="36"/>
      <c r="W59" s="37"/>
    </row>
    <row r="60" spans="1:23" ht="14.25" customHeight="1" thickBot="1">
      <c r="A60" s="192"/>
      <c r="B60" s="532"/>
      <c r="C60" s="597"/>
      <c r="D60" s="597"/>
      <c r="E60" s="597"/>
      <c r="F60" s="597"/>
      <c r="G60" s="839"/>
      <c r="H60" s="186" t="s">
        <v>33</v>
      </c>
      <c r="I60" s="187"/>
      <c r="J60" s="187"/>
      <c r="K60" s="188"/>
      <c r="L60" s="34">
        <f>L55</f>
        <v>0</v>
      </c>
      <c r="M60" s="822"/>
      <c r="N60" s="822"/>
      <c r="O60" s="822"/>
      <c r="P60" s="817"/>
      <c r="Q60" s="35"/>
      <c r="R60" s="30"/>
      <c r="S60" s="30"/>
      <c r="T60" s="30"/>
      <c r="U60" s="30"/>
      <c r="V60" s="36"/>
      <c r="W60" s="37"/>
    </row>
    <row r="61" spans="1:23" ht="15" customHeight="1" thickBot="1">
      <c r="A61" s="1" t="s">
        <v>199</v>
      </c>
      <c r="B61" s="644" t="s">
        <v>40</v>
      </c>
      <c r="C61" s="645"/>
      <c r="D61" s="645"/>
      <c r="E61" s="645"/>
      <c r="F61" s="646"/>
      <c r="G61" s="84" t="s">
        <v>114</v>
      </c>
      <c r="H61" s="85" t="s">
        <v>92</v>
      </c>
      <c r="I61" s="86"/>
      <c r="J61" s="86"/>
      <c r="K61" s="87"/>
      <c r="L61" s="88" t="e">
        <f>L16+L22+L28+L60+#REF!</f>
        <v>#REF!</v>
      </c>
      <c r="M61" s="89">
        <f>SUM(M11:M60)</f>
        <v>0</v>
      </c>
      <c r="N61" s="89">
        <f>SUM(N11:N60)</f>
        <v>0</v>
      </c>
      <c r="O61" s="89">
        <f>SUM(O11:O60)</f>
        <v>0</v>
      </c>
      <c r="P61" s="89">
        <f>SUM(P11:P60)</f>
        <v>0</v>
      </c>
      <c r="Q61" s="35"/>
      <c r="R61" s="30"/>
      <c r="S61" s="30"/>
      <c r="T61" s="30"/>
      <c r="U61" s="30"/>
      <c r="V61" s="36"/>
      <c r="W61" s="37"/>
    </row>
    <row r="62" spans="2:23" ht="19.5" customHeight="1" thickBot="1">
      <c r="B62" s="856" t="s">
        <v>41</v>
      </c>
      <c r="C62" s="857"/>
      <c r="D62" s="857"/>
      <c r="E62" s="857"/>
      <c r="F62" s="857"/>
      <c r="G62" s="857"/>
      <c r="H62" s="857"/>
      <c r="I62" s="857"/>
      <c r="J62" s="857"/>
      <c r="K62" s="857"/>
      <c r="L62" s="857"/>
      <c r="M62" s="857"/>
      <c r="N62" s="857"/>
      <c r="O62" s="857"/>
      <c r="P62" s="858"/>
      <c r="Q62" s="35"/>
      <c r="R62" s="30"/>
      <c r="S62" s="30"/>
      <c r="T62" s="30"/>
      <c r="U62" s="30"/>
      <c r="V62" s="36"/>
      <c r="W62" s="37"/>
    </row>
    <row r="63" spans="2:23" ht="13.5" customHeight="1">
      <c r="B63" s="576">
        <v>6</v>
      </c>
      <c r="C63" s="855" t="s">
        <v>49</v>
      </c>
      <c r="D63" s="578">
        <v>1956</v>
      </c>
      <c r="E63" s="578">
        <v>349.9</v>
      </c>
      <c r="F63" s="578">
        <v>233.4</v>
      </c>
      <c r="G63" s="578"/>
      <c r="H63" s="24" t="s">
        <v>48</v>
      </c>
      <c r="I63" s="25" t="s">
        <v>29</v>
      </c>
      <c r="J63" s="26">
        <v>335.24</v>
      </c>
      <c r="K63" s="27">
        <v>1.5</v>
      </c>
      <c r="L63" s="28">
        <f>J63*K63</f>
        <v>502.86</v>
      </c>
      <c r="M63" s="909">
        <f>L64</f>
        <v>502.86</v>
      </c>
      <c r="N63" s="853">
        <f>ROUND(M63*0.75,3)</f>
        <v>377.145</v>
      </c>
      <c r="O63" s="853">
        <f>M63-N63-P63</f>
        <v>100.57200000000003</v>
      </c>
      <c r="P63" s="851">
        <f>ROUND(M63*0.05,3)</f>
        <v>25.143</v>
      </c>
      <c r="Q63" s="40"/>
      <c r="R63" s="41"/>
      <c r="S63" s="42"/>
      <c r="T63" s="42"/>
      <c r="U63" s="37"/>
      <c r="V63" s="36"/>
      <c r="W63" s="37"/>
    </row>
    <row r="64" spans="2:23" ht="13.5" customHeight="1" thickBot="1">
      <c r="B64" s="577"/>
      <c r="C64" s="579"/>
      <c r="D64" s="579"/>
      <c r="E64" s="579"/>
      <c r="F64" s="579"/>
      <c r="G64" s="579"/>
      <c r="H64" s="31" t="s">
        <v>33</v>
      </c>
      <c r="I64" s="32"/>
      <c r="J64" s="32"/>
      <c r="K64" s="33"/>
      <c r="L64" s="34">
        <f>L63</f>
        <v>502.86</v>
      </c>
      <c r="M64" s="854"/>
      <c r="N64" s="854"/>
      <c r="O64" s="854"/>
      <c r="P64" s="852"/>
      <c r="Q64" s="40"/>
      <c r="R64" s="41"/>
      <c r="S64" s="42"/>
      <c r="T64" s="42"/>
      <c r="U64" s="37"/>
      <c r="V64" s="36"/>
      <c r="W64" s="37"/>
    </row>
    <row r="65" spans="2:23" ht="13.5" customHeight="1">
      <c r="B65" s="576">
        <v>7</v>
      </c>
      <c r="C65" s="855" t="s">
        <v>50</v>
      </c>
      <c r="D65" s="578">
        <v>1974</v>
      </c>
      <c r="E65" s="578">
        <v>1108.5</v>
      </c>
      <c r="F65" s="578">
        <v>790.7</v>
      </c>
      <c r="G65" s="578"/>
      <c r="H65" s="24" t="s">
        <v>48</v>
      </c>
      <c r="I65" s="25" t="s">
        <v>29</v>
      </c>
      <c r="J65" s="26">
        <v>515.5</v>
      </c>
      <c r="K65" s="27">
        <f>L65/J65</f>
        <v>1.4552143549951504</v>
      </c>
      <c r="L65" s="28">
        <v>750.163</v>
      </c>
      <c r="M65" s="909">
        <f>L66</f>
        <v>750.163</v>
      </c>
      <c r="N65" s="853">
        <f>ROUND(M65*0.75,3)</f>
        <v>562.622</v>
      </c>
      <c r="O65" s="853">
        <f>M65-N65-P65</f>
        <v>150.03300000000004</v>
      </c>
      <c r="P65" s="851">
        <f>ROUND(M65*0.05,3)</f>
        <v>37.508</v>
      </c>
      <c r="Q65" s="40"/>
      <c r="R65" s="41"/>
      <c r="S65" s="42"/>
      <c r="T65" s="42"/>
      <c r="U65" s="37"/>
      <c r="V65" s="36"/>
      <c r="W65" s="37"/>
    </row>
    <row r="66" spans="2:23" ht="13.5" customHeight="1" thickBot="1">
      <c r="B66" s="577"/>
      <c r="C66" s="579"/>
      <c r="D66" s="579"/>
      <c r="E66" s="579"/>
      <c r="F66" s="579"/>
      <c r="G66" s="579"/>
      <c r="H66" s="31" t="s">
        <v>33</v>
      </c>
      <c r="I66" s="32"/>
      <c r="J66" s="32"/>
      <c r="K66" s="33"/>
      <c r="L66" s="34">
        <f>L65</f>
        <v>750.163</v>
      </c>
      <c r="M66" s="854"/>
      <c r="N66" s="854"/>
      <c r="O66" s="854"/>
      <c r="P66" s="852"/>
      <c r="Q66" s="40"/>
      <c r="R66" s="41"/>
      <c r="S66" s="42"/>
      <c r="T66" s="42"/>
      <c r="U66" s="37"/>
      <c r="V66" s="36"/>
      <c r="W66" s="37"/>
    </row>
    <row r="67" spans="2:23" ht="13.5" customHeight="1" thickBot="1">
      <c r="B67" s="644" t="s">
        <v>51</v>
      </c>
      <c r="C67" s="645"/>
      <c r="D67" s="645"/>
      <c r="E67" s="645"/>
      <c r="F67" s="646"/>
      <c r="G67" s="84"/>
      <c r="H67" s="85" t="s">
        <v>111</v>
      </c>
      <c r="I67" s="86"/>
      <c r="J67" s="86"/>
      <c r="K67" s="87"/>
      <c r="L67" s="88">
        <f>L64+L66</f>
        <v>1253.0230000000001</v>
      </c>
      <c r="M67" s="88">
        <f>SUM(M63:M66)</f>
        <v>1253.0230000000001</v>
      </c>
      <c r="N67" s="88">
        <f>SUM(N63:N66)</f>
        <v>939.7669999999999</v>
      </c>
      <c r="O67" s="88">
        <f>SUM(O63:O66)</f>
        <v>250.60500000000008</v>
      </c>
      <c r="P67" s="88">
        <f>SUM(P63:P66)</f>
        <v>62.651</v>
      </c>
      <c r="Q67" s="35"/>
      <c r="R67" s="30"/>
      <c r="S67" s="30"/>
      <c r="T67" s="30"/>
      <c r="U67" s="30"/>
      <c r="V67" s="36"/>
      <c r="W67" s="37"/>
    </row>
    <row r="68" spans="2:23" ht="17.25" customHeight="1" thickBot="1">
      <c r="B68" s="856" t="s">
        <v>52</v>
      </c>
      <c r="C68" s="857"/>
      <c r="D68" s="857"/>
      <c r="E68" s="857"/>
      <c r="F68" s="857"/>
      <c r="G68" s="857"/>
      <c r="H68" s="857"/>
      <c r="I68" s="857"/>
      <c r="J68" s="857"/>
      <c r="K68" s="857"/>
      <c r="L68" s="857"/>
      <c r="M68" s="857"/>
      <c r="N68" s="857"/>
      <c r="O68" s="857"/>
      <c r="P68" s="858"/>
      <c r="Q68" s="40"/>
      <c r="R68" s="41"/>
      <c r="S68" s="42"/>
      <c r="T68" s="42"/>
      <c r="U68" s="37"/>
      <c r="V68" s="36"/>
      <c r="W68" s="37"/>
    </row>
    <row r="69" spans="2:23" ht="21.75" customHeight="1">
      <c r="B69" s="870">
        <v>8</v>
      </c>
      <c r="C69" s="863" t="s">
        <v>53</v>
      </c>
      <c r="D69" s="837">
        <v>1979</v>
      </c>
      <c r="E69" s="837">
        <v>7525.4</v>
      </c>
      <c r="F69" s="837">
        <v>7525.4</v>
      </c>
      <c r="G69" s="47"/>
      <c r="H69" s="24" t="s">
        <v>43</v>
      </c>
      <c r="I69" s="27"/>
      <c r="J69" s="26"/>
      <c r="K69" s="27"/>
      <c r="L69" s="48"/>
      <c r="M69" s="859">
        <f>L71</f>
        <v>1581</v>
      </c>
      <c r="N69" s="859">
        <f>ROUND(M69*0.75,3)</f>
        <v>1185.75</v>
      </c>
      <c r="O69" s="820">
        <f>M69-N69-P69</f>
        <v>316.2</v>
      </c>
      <c r="P69" s="815">
        <f>ROUND(M69*0.05,3)</f>
        <v>79.05</v>
      </c>
      <c r="Q69" s="40"/>
      <c r="R69" s="41"/>
      <c r="S69" s="42"/>
      <c r="T69" s="42"/>
      <c r="U69" s="37"/>
      <c r="V69" s="36"/>
      <c r="W69" s="37"/>
    </row>
    <row r="70" spans="2:23" ht="11.25" customHeight="1">
      <c r="B70" s="871"/>
      <c r="C70" s="864"/>
      <c r="D70" s="873"/>
      <c r="E70" s="873"/>
      <c r="F70" s="873"/>
      <c r="G70" s="51"/>
      <c r="H70" s="52" t="s">
        <v>44</v>
      </c>
      <c r="I70" s="53" t="s">
        <v>45</v>
      </c>
      <c r="J70" s="54">
        <v>930</v>
      </c>
      <c r="K70" s="54">
        <v>1.7</v>
      </c>
      <c r="L70" s="58">
        <f>J70*K70</f>
        <v>1581</v>
      </c>
      <c r="M70" s="860"/>
      <c r="N70" s="860"/>
      <c r="O70" s="821"/>
      <c r="P70" s="816"/>
      <c r="Q70" s="40"/>
      <c r="R70" s="41"/>
      <c r="S70" s="42"/>
      <c r="T70" s="42"/>
      <c r="U70" s="37"/>
      <c r="V70" s="36"/>
      <c r="W70" s="37"/>
    </row>
    <row r="71" spans="2:23" ht="11.25" customHeight="1" thickBot="1">
      <c r="B71" s="872"/>
      <c r="C71" s="865"/>
      <c r="D71" s="874"/>
      <c r="E71" s="874"/>
      <c r="F71" s="874"/>
      <c r="G71" s="57"/>
      <c r="H71" s="31" t="s">
        <v>33</v>
      </c>
      <c r="I71" s="33"/>
      <c r="J71" s="32"/>
      <c r="K71" s="32"/>
      <c r="L71" s="59">
        <f>SUM(L70:L70)</f>
        <v>1581</v>
      </c>
      <c r="M71" s="861"/>
      <c r="N71" s="861"/>
      <c r="O71" s="822"/>
      <c r="P71" s="817"/>
      <c r="Q71" s="40"/>
      <c r="R71" s="41"/>
      <c r="S71" s="42"/>
      <c r="T71" s="42"/>
      <c r="U71" s="37"/>
      <c r="V71" s="36"/>
      <c r="W71" s="37"/>
    </row>
    <row r="72" spans="2:23" ht="11.25" customHeight="1">
      <c r="B72" s="862">
        <v>9</v>
      </c>
      <c r="C72" s="866" t="s">
        <v>109</v>
      </c>
      <c r="D72" s="838">
        <v>1991</v>
      </c>
      <c r="E72" s="838">
        <v>1505</v>
      </c>
      <c r="F72" s="838">
        <v>1505</v>
      </c>
      <c r="G72" s="51"/>
      <c r="H72" s="52" t="s">
        <v>42</v>
      </c>
      <c r="I72" s="53" t="s">
        <v>29</v>
      </c>
      <c r="J72" s="54">
        <v>394.8</v>
      </c>
      <c r="K72" s="54">
        <v>1.5</v>
      </c>
      <c r="L72" s="58">
        <f>J72*K72</f>
        <v>592.2</v>
      </c>
      <c r="M72" s="889">
        <f>L73</f>
        <v>592.2</v>
      </c>
      <c r="N72" s="820">
        <f>ROUND(M72*0.75,3)</f>
        <v>444.15</v>
      </c>
      <c r="O72" s="820">
        <f>M72-N72-P72</f>
        <v>118.44000000000007</v>
      </c>
      <c r="P72" s="815">
        <f>ROUND(M72*0.05,3)</f>
        <v>29.61</v>
      </c>
      <c r="Q72" s="55"/>
      <c r="R72" s="56"/>
      <c r="S72" s="42"/>
      <c r="T72" s="42"/>
      <c r="U72" s="37"/>
      <c r="V72" s="36"/>
      <c r="W72" s="37"/>
    </row>
    <row r="73" spans="2:23" ht="11.25" customHeight="1" thickBot="1">
      <c r="B73" s="577"/>
      <c r="C73" s="867"/>
      <c r="D73" s="868"/>
      <c r="E73" s="868"/>
      <c r="F73" s="868"/>
      <c r="G73" s="57"/>
      <c r="H73" s="31" t="s">
        <v>33</v>
      </c>
      <c r="I73" s="33"/>
      <c r="J73" s="32"/>
      <c r="K73" s="32"/>
      <c r="L73" s="59">
        <f>SUM(L72:L72)</f>
        <v>592.2</v>
      </c>
      <c r="M73" s="869"/>
      <c r="N73" s="869"/>
      <c r="O73" s="869"/>
      <c r="P73" s="897"/>
      <c r="Q73" s="55"/>
      <c r="R73" s="56"/>
      <c r="S73" s="42"/>
      <c r="T73" s="42"/>
      <c r="U73" s="37"/>
      <c r="V73" s="36"/>
      <c r="W73" s="37"/>
    </row>
    <row r="74" spans="2:23" ht="13.5" customHeight="1" thickBot="1">
      <c r="B74" s="644" t="s">
        <v>54</v>
      </c>
      <c r="C74" s="645"/>
      <c r="D74" s="645"/>
      <c r="E74" s="645"/>
      <c r="F74" s="646"/>
      <c r="G74" s="84"/>
      <c r="H74" s="85" t="s">
        <v>111</v>
      </c>
      <c r="I74" s="86"/>
      <c r="J74" s="86"/>
      <c r="K74" s="87"/>
      <c r="L74" s="88">
        <f>L71+L73</f>
        <v>2173.2</v>
      </c>
      <c r="M74" s="89">
        <f>SUM(M69:M73)</f>
        <v>2173.2</v>
      </c>
      <c r="N74" s="89">
        <f>SUM(N69:N73)</f>
        <v>1629.9</v>
      </c>
      <c r="O74" s="89">
        <f>SUM(O69:O73)</f>
        <v>434.64000000000004</v>
      </c>
      <c r="P74" s="89">
        <f>SUM(P69:P73)</f>
        <v>108.66</v>
      </c>
      <c r="Q74" s="40"/>
      <c r="R74" s="41"/>
      <c r="S74" s="42"/>
      <c r="T74" s="42"/>
      <c r="U74" s="37"/>
      <c r="V74" s="36"/>
      <c r="W74" s="37"/>
    </row>
    <row r="75" spans="2:23" ht="17.25" customHeight="1" thickBot="1">
      <c r="B75" s="856" t="s">
        <v>55</v>
      </c>
      <c r="C75" s="857"/>
      <c r="D75" s="857"/>
      <c r="E75" s="857"/>
      <c r="F75" s="857"/>
      <c r="G75" s="857"/>
      <c r="H75" s="857"/>
      <c r="I75" s="857"/>
      <c r="J75" s="857"/>
      <c r="K75" s="857"/>
      <c r="L75" s="857"/>
      <c r="M75" s="857"/>
      <c r="N75" s="857"/>
      <c r="O75" s="857"/>
      <c r="P75" s="858"/>
      <c r="Q75" s="40"/>
      <c r="R75" s="41"/>
      <c r="S75" s="42"/>
      <c r="T75" s="42"/>
      <c r="U75" s="37"/>
      <c r="V75" s="36"/>
      <c r="W75" s="37"/>
    </row>
    <row r="76" spans="2:23" ht="21.75" customHeight="1">
      <c r="B76" s="891">
        <v>10</v>
      </c>
      <c r="C76" s="877" t="s">
        <v>56</v>
      </c>
      <c r="D76" s="879" t="s">
        <v>115</v>
      </c>
      <c r="E76" s="879">
        <v>7835.9</v>
      </c>
      <c r="F76" s="879">
        <v>4586.5</v>
      </c>
      <c r="G76" s="47"/>
      <c r="H76" s="24" t="s">
        <v>43</v>
      </c>
      <c r="I76" s="27"/>
      <c r="J76" s="26"/>
      <c r="K76" s="27"/>
      <c r="L76" s="48"/>
      <c r="M76" s="859">
        <f>L80</f>
        <v>3157.2</v>
      </c>
      <c r="N76" s="859">
        <f>ROUND(M76*0.75,3)</f>
        <v>2367.9</v>
      </c>
      <c r="O76" s="820">
        <f>M76-N76-P76</f>
        <v>631.4399999999997</v>
      </c>
      <c r="P76" s="815">
        <f>ROUND(M76*0.05,3)</f>
        <v>157.86</v>
      </c>
      <c r="Q76" s="40"/>
      <c r="R76" s="41"/>
      <c r="S76" s="42"/>
      <c r="T76" s="42"/>
      <c r="U76" s="37"/>
      <c r="V76" s="36"/>
      <c r="W76" s="37"/>
    </row>
    <row r="77" spans="2:23" ht="16.5" customHeight="1">
      <c r="B77" s="908"/>
      <c r="C77" s="878"/>
      <c r="D77" s="880"/>
      <c r="E77" s="880"/>
      <c r="F77" s="880"/>
      <c r="G77" s="60"/>
      <c r="H77" s="52" t="s">
        <v>44</v>
      </c>
      <c r="I77" s="53" t="s">
        <v>45</v>
      </c>
      <c r="J77" s="54">
        <v>1260</v>
      </c>
      <c r="K77" s="54">
        <v>1.7</v>
      </c>
      <c r="L77" s="83">
        <f>J77*K77</f>
        <v>2142</v>
      </c>
      <c r="M77" s="882"/>
      <c r="N77" s="882"/>
      <c r="O77" s="821"/>
      <c r="P77" s="816"/>
      <c r="Q77" s="40"/>
      <c r="R77" s="41"/>
      <c r="S77" s="42"/>
      <c r="T77" s="42"/>
      <c r="U77" s="37"/>
      <c r="V77" s="36"/>
      <c r="W77" s="37"/>
    </row>
    <row r="78" spans="2:23" ht="16.5" customHeight="1">
      <c r="B78" s="862"/>
      <c r="C78" s="866"/>
      <c r="D78" s="838"/>
      <c r="E78" s="838"/>
      <c r="F78" s="838"/>
      <c r="G78" s="51"/>
      <c r="H78" s="52" t="s">
        <v>47</v>
      </c>
      <c r="I78" s="53" t="s">
        <v>45</v>
      </c>
      <c r="J78" s="54">
        <v>432</v>
      </c>
      <c r="K78" s="54">
        <v>1.5</v>
      </c>
      <c r="L78" s="83">
        <f>J78*K78</f>
        <v>648</v>
      </c>
      <c r="M78" s="882"/>
      <c r="N78" s="882"/>
      <c r="O78" s="821"/>
      <c r="P78" s="816"/>
      <c r="Q78" s="40"/>
      <c r="R78" s="41"/>
      <c r="S78" s="42"/>
      <c r="T78" s="42"/>
      <c r="U78" s="37"/>
      <c r="V78" s="36"/>
      <c r="W78" s="37"/>
    </row>
    <row r="79" spans="2:23" ht="16.5" customHeight="1">
      <c r="B79" s="862"/>
      <c r="C79" s="866"/>
      <c r="D79" s="838"/>
      <c r="E79" s="838"/>
      <c r="F79" s="838"/>
      <c r="G79" s="51"/>
      <c r="H79" s="52" t="s">
        <v>46</v>
      </c>
      <c r="I79" s="53" t="s">
        <v>45</v>
      </c>
      <c r="J79" s="54">
        <v>216</v>
      </c>
      <c r="K79" s="54">
        <v>1.7</v>
      </c>
      <c r="L79" s="83">
        <f>J79*K79</f>
        <v>367.2</v>
      </c>
      <c r="M79" s="882"/>
      <c r="N79" s="882"/>
      <c r="O79" s="821"/>
      <c r="P79" s="816"/>
      <c r="Q79" s="40"/>
      <c r="R79" s="41"/>
      <c r="S79" s="42"/>
      <c r="T79" s="42"/>
      <c r="U79" s="37"/>
      <c r="V79" s="36"/>
      <c r="W79" s="37"/>
    </row>
    <row r="80" spans="2:23" ht="16.5" customHeight="1" thickBot="1">
      <c r="B80" s="577"/>
      <c r="C80" s="867"/>
      <c r="D80" s="868"/>
      <c r="E80" s="868"/>
      <c r="F80" s="868"/>
      <c r="G80" s="57"/>
      <c r="H80" s="31" t="s">
        <v>33</v>
      </c>
      <c r="I80" s="33"/>
      <c r="J80" s="32"/>
      <c r="K80" s="32"/>
      <c r="L80" s="59">
        <f>SUM(L77:L79)</f>
        <v>3157.2</v>
      </c>
      <c r="M80" s="883"/>
      <c r="N80" s="883"/>
      <c r="O80" s="822"/>
      <c r="P80" s="817"/>
      <c r="Q80" s="40"/>
      <c r="R80" s="41"/>
      <c r="S80" s="42"/>
      <c r="T80" s="42"/>
      <c r="U80" s="37"/>
      <c r="V80" s="36"/>
      <c r="W80" s="37"/>
    </row>
    <row r="81" spans="2:23" ht="24" customHeight="1">
      <c r="B81" s="891">
        <v>11</v>
      </c>
      <c r="C81" s="877" t="s">
        <v>57</v>
      </c>
      <c r="D81" s="879">
        <v>1981</v>
      </c>
      <c r="E81" s="879">
        <v>2679.9</v>
      </c>
      <c r="F81" s="879">
        <v>1589</v>
      </c>
      <c r="G81" s="47"/>
      <c r="H81" s="24" t="s">
        <v>43</v>
      </c>
      <c r="I81" s="27"/>
      <c r="J81" s="26"/>
      <c r="K81" s="27"/>
      <c r="L81" s="48"/>
      <c r="M81" s="889">
        <f>L83</f>
        <v>1005.72</v>
      </c>
      <c r="N81" s="889">
        <f>ROUND(M81*0.75,3)</f>
        <v>754.29</v>
      </c>
      <c r="O81" s="820">
        <f>M81-N81-P81</f>
        <v>201.14400000000006</v>
      </c>
      <c r="P81" s="815">
        <f>ROUND(M81*0.05,3)</f>
        <v>50.286</v>
      </c>
      <c r="Q81" s="49"/>
      <c r="R81" s="50"/>
      <c r="S81" s="42"/>
      <c r="T81" s="42"/>
      <c r="U81" s="37"/>
      <c r="V81" s="36"/>
      <c r="W81" s="37"/>
    </row>
    <row r="82" spans="2:23" ht="16.5" customHeight="1">
      <c r="B82" s="908"/>
      <c r="C82" s="878"/>
      <c r="D82" s="880"/>
      <c r="E82" s="880"/>
      <c r="F82" s="880"/>
      <c r="G82" s="60"/>
      <c r="H82" s="52" t="s">
        <v>44</v>
      </c>
      <c r="I82" s="53" t="s">
        <v>45</v>
      </c>
      <c r="J82" s="54">
        <v>591.6</v>
      </c>
      <c r="K82" s="54">
        <v>1.7</v>
      </c>
      <c r="L82" s="58">
        <f>J82*K82</f>
        <v>1005.72</v>
      </c>
      <c r="M82" s="890"/>
      <c r="N82" s="890"/>
      <c r="O82" s="821"/>
      <c r="P82" s="816"/>
      <c r="Q82" s="55"/>
      <c r="R82" s="56"/>
      <c r="S82" s="42"/>
      <c r="T82" s="42"/>
      <c r="U82" s="37"/>
      <c r="V82" s="36"/>
      <c r="W82" s="37"/>
    </row>
    <row r="83" spans="2:23" ht="16.5" customHeight="1" thickBot="1">
      <c r="B83" s="577"/>
      <c r="C83" s="867"/>
      <c r="D83" s="868"/>
      <c r="E83" s="868"/>
      <c r="F83" s="868"/>
      <c r="G83" s="57"/>
      <c r="H83" s="31" t="s">
        <v>33</v>
      </c>
      <c r="I83" s="33"/>
      <c r="J83" s="32"/>
      <c r="K83" s="32"/>
      <c r="L83" s="59">
        <f>SUM(L82:L82)</f>
        <v>1005.72</v>
      </c>
      <c r="M83" s="869"/>
      <c r="N83" s="869"/>
      <c r="O83" s="822"/>
      <c r="P83" s="817"/>
      <c r="Q83" s="55"/>
      <c r="R83" s="56"/>
      <c r="S83" s="42"/>
      <c r="T83" s="42"/>
      <c r="U83" s="37"/>
      <c r="V83" s="36"/>
      <c r="W83" s="37"/>
    </row>
    <row r="84" spans="2:24" ht="12" customHeight="1" thickBot="1">
      <c r="B84" s="644" t="s">
        <v>58</v>
      </c>
      <c r="C84" s="645"/>
      <c r="D84" s="645"/>
      <c r="E84" s="645"/>
      <c r="F84" s="646"/>
      <c r="G84" s="84"/>
      <c r="H84" s="85" t="s">
        <v>111</v>
      </c>
      <c r="I84" s="86"/>
      <c r="J84" s="86"/>
      <c r="K84" s="87"/>
      <c r="L84" s="88">
        <f>L80+L83</f>
        <v>4162.92</v>
      </c>
      <c r="M84" s="89">
        <f>SUM(M76:M83)</f>
        <v>4162.92</v>
      </c>
      <c r="N84" s="89">
        <f>SUM(N76:N83)</f>
        <v>3122.19</v>
      </c>
      <c r="O84" s="89">
        <f>SUM(O76:O83)</f>
        <v>832.5839999999998</v>
      </c>
      <c r="P84" s="89">
        <f>SUM(P76:P83)</f>
        <v>208.14600000000002</v>
      </c>
      <c r="Q84" s="64"/>
      <c r="R84" s="42"/>
      <c r="S84" s="39"/>
      <c r="T84" s="42"/>
      <c r="U84" s="65"/>
      <c r="V84" s="17"/>
      <c r="W84" s="65"/>
      <c r="X84" s="66"/>
    </row>
    <row r="85" spans="2:24" ht="21.75" customHeight="1" thickBot="1">
      <c r="B85" s="856" t="s">
        <v>59</v>
      </c>
      <c r="C85" s="857"/>
      <c r="D85" s="857"/>
      <c r="E85" s="857"/>
      <c r="F85" s="857"/>
      <c r="G85" s="857"/>
      <c r="H85" s="857"/>
      <c r="I85" s="857"/>
      <c r="J85" s="857"/>
      <c r="K85" s="857"/>
      <c r="L85" s="857"/>
      <c r="M85" s="857"/>
      <c r="N85" s="857"/>
      <c r="O85" s="857"/>
      <c r="P85" s="858"/>
      <c r="Q85" s="64"/>
      <c r="R85" s="42"/>
      <c r="S85" s="39"/>
      <c r="T85" s="42"/>
      <c r="U85" s="65"/>
      <c r="V85" s="17"/>
      <c r="W85" s="65"/>
      <c r="X85" s="66"/>
    </row>
    <row r="86" spans="2:24" ht="9.75" customHeight="1">
      <c r="B86" s="568">
        <v>12</v>
      </c>
      <c r="C86" s="831" t="s">
        <v>60</v>
      </c>
      <c r="D86" s="596">
        <v>1976</v>
      </c>
      <c r="E86" s="596">
        <v>1584.7</v>
      </c>
      <c r="F86" s="596">
        <v>841.5</v>
      </c>
      <c r="G86" s="596"/>
      <c r="H86" s="24" t="s">
        <v>48</v>
      </c>
      <c r="I86" s="67" t="s">
        <v>29</v>
      </c>
      <c r="J86" s="26">
        <v>843</v>
      </c>
      <c r="K86" s="27">
        <v>1.5</v>
      </c>
      <c r="L86" s="28">
        <f>J86*K86</f>
        <v>1264.5</v>
      </c>
      <c r="M86" s="859">
        <f>L87</f>
        <v>1264.5</v>
      </c>
      <c r="N86" s="820">
        <f>ROUND(M86*0.75,3)</f>
        <v>948.375</v>
      </c>
      <c r="O86" s="820">
        <f>M86-N86-P86</f>
        <v>252.9</v>
      </c>
      <c r="P86" s="815">
        <f>ROUND(M86*0.05,3)</f>
        <v>63.225</v>
      </c>
      <c r="Q86" s="64"/>
      <c r="R86" s="42"/>
      <c r="S86" s="39"/>
      <c r="T86" s="42"/>
      <c r="U86" s="65"/>
      <c r="V86" s="17"/>
      <c r="W86" s="65"/>
      <c r="X86" s="66"/>
    </row>
    <row r="87" spans="2:24" ht="15" customHeight="1" thickBot="1">
      <c r="B87" s="569"/>
      <c r="C87" s="713"/>
      <c r="D87" s="713"/>
      <c r="E87" s="713"/>
      <c r="F87" s="713"/>
      <c r="G87" s="713"/>
      <c r="H87" s="31" t="s">
        <v>33</v>
      </c>
      <c r="I87" s="32"/>
      <c r="J87" s="32"/>
      <c r="K87" s="33"/>
      <c r="L87" s="34">
        <f>SUM(L86:L86)</f>
        <v>1264.5</v>
      </c>
      <c r="M87" s="876"/>
      <c r="N87" s="876"/>
      <c r="O87" s="876"/>
      <c r="P87" s="875"/>
      <c r="Q87" s="64"/>
      <c r="R87" s="42"/>
      <c r="S87" s="39"/>
      <c r="T87" s="42"/>
      <c r="U87" s="65"/>
      <c r="V87" s="17"/>
      <c r="W87" s="65"/>
      <c r="X87" s="66"/>
    </row>
    <row r="88" spans="2:24" ht="15" customHeight="1">
      <c r="B88" s="568">
        <v>13</v>
      </c>
      <c r="C88" s="831" t="s">
        <v>112</v>
      </c>
      <c r="D88" s="596">
        <v>1990</v>
      </c>
      <c r="E88" s="596">
        <v>3620</v>
      </c>
      <c r="F88" s="596">
        <v>2289.2</v>
      </c>
      <c r="G88" s="596"/>
      <c r="H88" s="24" t="s">
        <v>48</v>
      </c>
      <c r="I88" s="67" t="s">
        <v>29</v>
      </c>
      <c r="J88" s="26">
        <v>1060.2</v>
      </c>
      <c r="K88" s="27">
        <v>1.5</v>
      </c>
      <c r="L88" s="28">
        <f>J88*K88</f>
        <v>1590.3000000000002</v>
      </c>
      <c r="M88" s="859">
        <f>L89</f>
        <v>1590.3000000000002</v>
      </c>
      <c r="N88" s="820">
        <f>ROUND(M88*0.75,3)</f>
        <v>1192.725</v>
      </c>
      <c r="O88" s="820">
        <f>M88-N88-P88</f>
        <v>318.0600000000003</v>
      </c>
      <c r="P88" s="815">
        <f>ROUND(M88*0.05,3)</f>
        <v>79.515</v>
      </c>
      <c r="Q88" s="64"/>
      <c r="R88" s="42"/>
      <c r="S88" s="39"/>
      <c r="T88" s="42"/>
      <c r="U88" s="65"/>
      <c r="V88" s="17"/>
      <c r="W88" s="65"/>
      <c r="X88" s="66"/>
    </row>
    <row r="89" spans="2:24" ht="15" customHeight="1" thickBot="1">
      <c r="B89" s="569"/>
      <c r="C89" s="713"/>
      <c r="D89" s="713"/>
      <c r="E89" s="713"/>
      <c r="F89" s="713"/>
      <c r="G89" s="713"/>
      <c r="H89" s="31" t="s">
        <v>33</v>
      </c>
      <c r="I89" s="32"/>
      <c r="J89" s="32"/>
      <c r="K89" s="33"/>
      <c r="L89" s="34">
        <f>SUM(L88:L88)</f>
        <v>1590.3000000000002</v>
      </c>
      <c r="M89" s="876"/>
      <c r="N89" s="876"/>
      <c r="O89" s="876"/>
      <c r="P89" s="875"/>
      <c r="Q89" s="64"/>
      <c r="R89" s="42"/>
      <c r="S89" s="39"/>
      <c r="T89" s="42"/>
      <c r="U89" s="65"/>
      <c r="V89" s="17"/>
      <c r="W89" s="65"/>
      <c r="X89" s="66"/>
    </row>
    <row r="90" spans="2:24" ht="26.25" customHeight="1">
      <c r="B90" s="647">
        <v>14</v>
      </c>
      <c r="C90" s="881" t="s">
        <v>118</v>
      </c>
      <c r="D90" s="643">
        <v>1983</v>
      </c>
      <c r="E90" s="643">
        <v>2116.9</v>
      </c>
      <c r="F90" s="643">
        <v>1241.4</v>
      </c>
      <c r="G90" s="643"/>
      <c r="H90" s="52" t="s">
        <v>43</v>
      </c>
      <c r="I90" s="53"/>
      <c r="J90" s="54"/>
      <c r="K90" s="53"/>
      <c r="L90" s="58"/>
      <c r="M90" s="859">
        <f>L93</f>
        <v>1388</v>
      </c>
      <c r="N90" s="859">
        <f>ROUND(M90*0.75,3)</f>
        <v>1041</v>
      </c>
      <c r="O90" s="820">
        <f>M90-N90-P90</f>
        <v>277.6</v>
      </c>
      <c r="P90" s="815">
        <f>ROUND(M90*0.05,3)</f>
        <v>69.4</v>
      </c>
      <c r="Q90" s="64"/>
      <c r="R90" s="42"/>
      <c r="S90" s="39"/>
      <c r="T90" s="42"/>
      <c r="U90" s="65"/>
      <c r="V90" s="17"/>
      <c r="W90" s="65"/>
      <c r="X90" s="66"/>
    </row>
    <row r="91" spans="2:24" ht="15" customHeight="1">
      <c r="B91" s="647"/>
      <c r="C91" s="881"/>
      <c r="D91" s="643"/>
      <c r="E91" s="643"/>
      <c r="F91" s="643"/>
      <c r="G91" s="643"/>
      <c r="H91" s="52" t="s">
        <v>46</v>
      </c>
      <c r="I91" s="53" t="s">
        <v>45</v>
      </c>
      <c r="J91" s="54">
        <v>70</v>
      </c>
      <c r="K91" s="54">
        <v>1.7</v>
      </c>
      <c r="L91" s="83">
        <f>J91*K91</f>
        <v>119</v>
      </c>
      <c r="M91" s="882"/>
      <c r="N91" s="882"/>
      <c r="O91" s="821"/>
      <c r="P91" s="816"/>
      <c r="Q91" s="64"/>
      <c r="R91" s="42"/>
      <c r="S91" s="39"/>
      <c r="T91" s="42"/>
      <c r="U91" s="65"/>
      <c r="V91" s="17"/>
      <c r="W91" s="65"/>
      <c r="X91" s="66"/>
    </row>
    <row r="92" spans="2:24" ht="15" customHeight="1">
      <c r="B92" s="647"/>
      <c r="C92" s="881"/>
      <c r="D92" s="643"/>
      <c r="E92" s="643"/>
      <c r="F92" s="643"/>
      <c r="G92" s="643"/>
      <c r="H92" s="52" t="s">
        <v>48</v>
      </c>
      <c r="I92" s="72" t="s">
        <v>29</v>
      </c>
      <c r="J92" s="54">
        <v>846</v>
      </c>
      <c r="K92" s="53">
        <v>1.5</v>
      </c>
      <c r="L92" s="73">
        <f>J92*K92</f>
        <v>1269</v>
      </c>
      <c r="M92" s="882"/>
      <c r="N92" s="882"/>
      <c r="O92" s="821"/>
      <c r="P92" s="816"/>
      <c r="Q92" s="64"/>
      <c r="R92" s="42"/>
      <c r="S92" s="39"/>
      <c r="T92" s="42"/>
      <c r="U92" s="65"/>
      <c r="V92" s="17"/>
      <c r="W92" s="65"/>
      <c r="X92" s="66"/>
    </row>
    <row r="93" spans="2:24" ht="15" customHeight="1" thickBot="1">
      <c r="B93" s="569"/>
      <c r="C93" s="713"/>
      <c r="D93" s="713"/>
      <c r="E93" s="713"/>
      <c r="F93" s="713"/>
      <c r="G93" s="713"/>
      <c r="H93" s="31" t="s">
        <v>33</v>
      </c>
      <c r="I93" s="32"/>
      <c r="J93" s="32"/>
      <c r="K93" s="33"/>
      <c r="L93" s="34">
        <f>SUM(L91:L92)</f>
        <v>1388</v>
      </c>
      <c r="M93" s="883"/>
      <c r="N93" s="883"/>
      <c r="O93" s="822"/>
      <c r="P93" s="817"/>
      <c r="Q93" s="64"/>
      <c r="R93" s="42"/>
      <c r="S93" s="39"/>
      <c r="T93" s="42"/>
      <c r="U93" s="65"/>
      <c r="V93" s="17"/>
      <c r="W93" s="65"/>
      <c r="X93" s="66"/>
    </row>
    <row r="94" spans="2:24" ht="13.5" customHeight="1" thickBot="1">
      <c r="B94" s="644" t="s">
        <v>61</v>
      </c>
      <c r="C94" s="645"/>
      <c r="D94" s="645"/>
      <c r="E94" s="645"/>
      <c r="F94" s="646"/>
      <c r="G94" s="84"/>
      <c r="H94" s="85" t="s">
        <v>110</v>
      </c>
      <c r="I94" s="86"/>
      <c r="J94" s="86"/>
      <c r="K94" s="87"/>
      <c r="L94" s="88">
        <f>L87+L89+L93</f>
        <v>4242.8</v>
      </c>
      <c r="M94" s="89">
        <f>SUM(M86:M93)</f>
        <v>4242.8</v>
      </c>
      <c r="N94" s="89">
        <f>SUM(N86:N93)</f>
        <v>3182.1</v>
      </c>
      <c r="O94" s="89">
        <f>SUM(O86:O93)</f>
        <v>848.5600000000003</v>
      </c>
      <c r="P94" s="89">
        <f>SUM(P86:P93)</f>
        <v>212.14000000000001</v>
      </c>
      <c r="Q94" s="89">
        <f aca="true" t="shared" si="0" ref="Q94:X94">SUM(Q86:Q93)</f>
        <v>0</v>
      </c>
      <c r="R94" s="89">
        <f t="shared" si="0"/>
        <v>0</v>
      </c>
      <c r="S94" s="89">
        <f t="shared" si="0"/>
        <v>0</v>
      </c>
      <c r="T94" s="89">
        <f t="shared" si="0"/>
        <v>0</v>
      </c>
      <c r="U94" s="89">
        <f t="shared" si="0"/>
        <v>0</v>
      </c>
      <c r="V94" s="89">
        <f t="shared" si="0"/>
        <v>0</v>
      </c>
      <c r="W94" s="89">
        <f t="shared" si="0"/>
        <v>0</v>
      </c>
      <c r="X94" s="89">
        <f t="shared" si="0"/>
        <v>0</v>
      </c>
    </row>
    <row r="95" spans="2:24" ht="18.75" customHeight="1" thickBot="1">
      <c r="B95" s="856" t="s">
        <v>63</v>
      </c>
      <c r="C95" s="857"/>
      <c r="D95" s="857"/>
      <c r="E95" s="857"/>
      <c r="F95" s="857"/>
      <c r="G95" s="857"/>
      <c r="H95" s="857"/>
      <c r="I95" s="857"/>
      <c r="J95" s="857"/>
      <c r="K95" s="857"/>
      <c r="L95" s="857"/>
      <c r="M95" s="857"/>
      <c r="N95" s="857"/>
      <c r="O95" s="857"/>
      <c r="P95" s="858"/>
      <c r="Q95" s="64"/>
      <c r="R95" s="42"/>
      <c r="S95" s="39"/>
      <c r="T95" s="42"/>
      <c r="U95" s="65"/>
      <c r="V95" s="17"/>
      <c r="W95" s="65"/>
      <c r="X95" s="66"/>
    </row>
    <row r="96" spans="2:24" ht="14.25" customHeight="1">
      <c r="B96" s="568">
        <v>15</v>
      </c>
      <c r="C96" s="831" t="s">
        <v>64</v>
      </c>
      <c r="D96" s="596">
        <v>1970</v>
      </c>
      <c r="E96" s="596">
        <v>501.7</v>
      </c>
      <c r="F96" s="596">
        <v>316.9</v>
      </c>
      <c r="G96" s="596"/>
      <c r="H96" s="68" t="s">
        <v>48</v>
      </c>
      <c r="I96" s="69" t="s">
        <v>29</v>
      </c>
      <c r="J96" s="38">
        <v>465</v>
      </c>
      <c r="K96" s="70">
        <v>1.3</v>
      </c>
      <c r="L96" s="71">
        <f>J96*K96</f>
        <v>604.5</v>
      </c>
      <c r="M96" s="859">
        <f>L98</f>
        <v>814.5</v>
      </c>
      <c r="N96" s="820">
        <f>ROUND(M96*0.75,3)</f>
        <v>610.875</v>
      </c>
      <c r="O96" s="820">
        <f>M96-N96-P96</f>
        <v>162.9</v>
      </c>
      <c r="P96" s="815">
        <f>ROUND(M96*0.05,3)</f>
        <v>40.725</v>
      </c>
      <c r="Q96" s="64"/>
      <c r="R96" s="42"/>
      <c r="S96" s="39"/>
      <c r="T96" s="42"/>
      <c r="U96" s="65"/>
      <c r="V96" s="17"/>
      <c r="W96" s="65"/>
      <c r="X96" s="66"/>
    </row>
    <row r="97" spans="2:24" ht="14.25" customHeight="1">
      <c r="B97" s="647"/>
      <c r="C97" s="881"/>
      <c r="D97" s="643"/>
      <c r="E97" s="643"/>
      <c r="F97" s="643"/>
      <c r="G97" s="643"/>
      <c r="H97" s="52" t="s">
        <v>42</v>
      </c>
      <c r="I97" s="72" t="s">
        <v>29</v>
      </c>
      <c r="J97" s="54">
        <v>140</v>
      </c>
      <c r="K97" s="53">
        <v>1.5</v>
      </c>
      <c r="L97" s="73">
        <f>J97*K97</f>
        <v>210</v>
      </c>
      <c r="M97" s="860"/>
      <c r="N97" s="821"/>
      <c r="O97" s="821"/>
      <c r="P97" s="816"/>
      <c r="Q97" s="64"/>
      <c r="R97" s="42"/>
      <c r="S97" s="39"/>
      <c r="T97" s="42"/>
      <c r="U97" s="65"/>
      <c r="V97" s="17"/>
      <c r="W97" s="65"/>
      <c r="X97" s="66"/>
    </row>
    <row r="98" spans="2:24" ht="17.25" customHeight="1" thickBot="1">
      <c r="B98" s="569"/>
      <c r="C98" s="713"/>
      <c r="D98" s="713"/>
      <c r="E98" s="713"/>
      <c r="F98" s="713"/>
      <c r="G98" s="713"/>
      <c r="H98" s="31" t="s">
        <v>33</v>
      </c>
      <c r="I98" s="32"/>
      <c r="J98" s="32"/>
      <c r="K98" s="33"/>
      <c r="L98" s="34">
        <f>SUM(L96:L97)</f>
        <v>814.5</v>
      </c>
      <c r="M98" s="876"/>
      <c r="N98" s="876"/>
      <c r="O98" s="876"/>
      <c r="P98" s="875"/>
      <c r="Q98" s="64"/>
      <c r="R98" s="42"/>
      <c r="S98" s="39"/>
      <c r="T98" s="42"/>
      <c r="U98" s="65"/>
      <c r="V98" s="17"/>
      <c r="W98" s="65"/>
      <c r="X98" s="66"/>
    </row>
    <row r="99" spans="2:24" ht="17.25" customHeight="1">
      <c r="B99" s="568">
        <v>16</v>
      </c>
      <c r="C99" s="831" t="s">
        <v>65</v>
      </c>
      <c r="D99" s="596">
        <v>1963</v>
      </c>
      <c r="E99" s="596">
        <v>330.3</v>
      </c>
      <c r="F99" s="596">
        <v>216.1</v>
      </c>
      <c r="G99" s="596"/>
      <c r="H99" s="24" t="s">
        <v>28</v>
      </c>
      <c r="I99" s="26" t="s">
        <v>29</v>
      </c>
      <c r="J99" s="26">
        <v>290</v>
      </c>
      <c r="K99" s="27">
        <v>1.2</v>
      </c>
      <c r="L99" s="28">
        <f>ROUND((J99*K99),3)</f>
        <v>348</v>
      </c>
      <c r="M99" s="859">
        <f>L100</f>
        <v>348</v>
      </c>
      <c r="N99" s="820">
        <f>ROUND(M99*0.75,3)</f>
        <v>261</v>
      </c>
      <c r="O99" s="820">
        <f>M99-N99-P99</f>
        <v>69.6</v>
      </c>
      <c r="P99" s="815">
        <f>ROUND(M99*0.05,3)</f>
        <v>17.4</v>
      </c>
      <c r="Q99" s="64"/>
      <c r="R99" s="42"/>
      <c r="S99" s="39"/>
      <c r="T99" s="42"/>
      <c r="U99" s="65"/>
      <c r="V99" s="17"/>
      <c r="W99" s="65"/>
      <c r="X99" s="66"/>
    </row>
    <row r="100" spans="2:24" ht="17.25" customHeight="1" thickBot="1">
      <c r="B100" s="569"/>
      <c r="C100" s="713"/>
      <c r="D100" s="713"/>
      <c r="E100" s="713"/>
      <c r="F100" s="713"/>
      <c r="G100" s="713"/>
      <c r="H100" s="31" t="s">
        <v>33</v>
      </c>
      <c r="I100" s="32"/>
      <c r="J100" s="32"/>
      <c r="K100" s="33"/>
      <c r="L100" s="34">
        <f>L99</f>
        <v>348</v>
      </c>
      <c r="M100" s="876"/>
      <c r="N100" s="876"/>
      <c r="O100" s="876"/>
      <c r="P100" s="875"/>
      <c r="Q100" s="64"/>
      <c r="R100" s="42"/>
      <c r="S100" s="39"/>
      <c r="T100" s="42"/>
      <c r="U100" s="65"/>
      <c r="V100" s="17"/>
      <c r="W100" s="65"/>
      <c r="X100" s="66"/>
    </row>
    <row r="101" spans="2:24" ht="17.25" customHeight="1">
      <c r="B101" s="568">
        <v>17</v>
      </c>
      <c r="C101" s="831" t="s">
        <v>66</v>
      </c>
      <c r="D101" s="596">
        <v>1969</v>
      </c>
      <c r="E101" s="596">
        <v>496.6</v>
      </c>
      <c r="F101" s="596">
        <v>314.3</v>
      </c>
      <c r="G101" s="596"/>
      <c r="H101" s="24" t="s">
        <v>42</v>
      </c>
      <c r="I101" s="67" t="s">
        <v>29</v>
      </c>
      <c r="J101" s="26">
        <v>140</v>
      </c>
      <c r="K101" s="27">
        <v>1.5</v>
      </c>
      <c r="L101" s="28">
        <f>J101*K101</f>
        <v>210</v>
      </c>
      <c r="M101" s="859">
        <f>L102</f>
        <v>210</v>
      </c>
      <c r="N101" s="820">
        <f>ROUND(M101*0.75,3)</f>
        <v>157.5</v>
      </c>
      <c r="O101" s="820">
        <f>M101-N101-P101</f>
        <v>42</v>
      </c>
      <c r="P101" s="815">
        <f>ROUND(M101*0.05,3)</f>
        <v>10.5</v>
      </c>
      <c r="Q101" s="64"/>
      <c r="R101" s="42"/>
      <c r="S101" s="39"/>
      <c r="T101" s="42"/>
      <c r="U101" s="65"/>
      <c r="V101" s="17"/>
      <c r="W101" s="65"/>
      <c r="X101" s="66"/>
    </row>
    <row r="102" spans="2:24" ht="17.25" customHeight="1" thickBot="1">
      <c r="B102" s="884"/>
      <c r="C102" s="885"/>
      <c r="D102" s="885"/>
      <c r="E102" s="885"/>
      <c r="F102" s="885"/>
      <c r="G102" s="885"/>
      <c r="H102" s="43" t="s">
        <v>33</v>
      </c>
      <c r="I102" s="44"/>
      <c r="J102" s="44"/>
      <c r="K102" s="45"/>
      <c r="L102" s="46">
        <f>L101</f>
        <v>210</v>
      </c>
      <c r="M102" s="887"/>
      <c r="N102" s="887"/>
      <c r="O102" s="887"/>
      <c r="P102" s="886"/>
      <c r="Q102" s="64"/>
      <c r="R102" s="42"/>
      <c r="S102" s="39"/>
      <c r="T102" s="42"/>
      <c r="U102" s="65"/>
      <c r="V102" s="17"/>
      <c r="W102" s="65"/>
      <c r="X102" s="66"/>
    </row>
    <row r="103" spans="2:24" ht="17.25" customHeight="1">
      <c r="B103" s="568">
        <v>18</v>
      </c>
      <c r="C103" s="831" t="s">
        <v>67</v>
      </c>
      <c r="D103" s="596">
        <v>1984</v>
      </c>
      <c r="E103" s="596">
        <v>3607.3</v>
      </c>
      <c r="F103" s="596">
        <v>2142.9</v>
      </c>
      <c r="G103" s="596"/>
      <c r="H103" s="24" t="s">
        <v>42</v>
      </c>
      <c r="I103" s="67" t="s">
        <v>29</v>
      </c>
      <c r="J103" s="26">
        <v>92</v>
      </c>
      <c r="K103" s="27">
        <v>1.5</v>
      </c>
      <c r="L103" s="28">
        <f>J103*K103</f>
        <v>138</v>
      </c>
      <c r="M103" s="859">
        <f>L104</f>
        <v>138</v>
      </c>
      <c r="N103" s="820">
        <f>ROUND(M103*0.75,3)</f>
        <v>103.5</v>
      </c>
      <c r="O103" s="820">
        <f>M103-N103-P103</f>
        <v>27.6</v>
      </c>
      <c r="P103" s="815">
        <f>ROUND(M103*0.05,3)</f>
        <v>6.9</v>
      </c>
      <c r="Q103" s="64"/>
      <c r="R103" s="42"/>
      <c r="S103" s="39"/>
      <c r="T103" s="42"/>
      <c r="U103" s="65"/>
      <c r="V103" s="17"/>
      <c r="W103" s="65"/>
      <c r="X103" s="66"/>
    </row>
    <row r="104" spans="2:24" ht="17.25" customHeight="1" thickBot="1">
      <c r="B104" s="569"/>
      <c r="C104" s="713"/>
      <c r="D104" s="713"/>
      <c r="E104" s="713"/>
      <c r="F104" s="713"/>
      <c r="G104" s="713"/>
      <c r="H104" s="31" t="s">
        <v>33</v>
      </c>
      <c r="I104" s="32"/>
      <c r="J104" s="32"/>
      <c r="K104" s="33"/>
      <c r="L104" s="34">
        <f>L103</f>
        <v>138</v>
      </c>
      <c r="M104" s="876"/>
      <c r="N104" s="887"/>
      <c r="O104" s="876"/>
      <c r="P104" s="886"/>
      <c r="Q104" s="64"/>
      <c r="R104" s="42"/>
      <c r="S104" s="39"/>
      <c r="T104" s="42"/>
      <c r="U104" s="65"/>
      <c r="V104" s="17"/>
      <c r="W104" s="65"/>
      <c r="X104" s="66"/>
    </row>
    <row r="105" spans="2:24" ht="17.25" customHeight="1">
      <c r="B105" s="568">
        <v>19</v>
      </c>
      <c r="C105" s="831" t="s">
        <v>68</v>
      </c>
      <c r="D105" s="596">
        <v>1992</v>
      </c>
      <c r="E105" s="596">
        <v>2102.8</v>
      </c>
      <c r="F105" s="596">
        <v>1238</v>
      </c>
      <c r="G105" s="596"/>
      <c r="H105" s="24" t="s">
        <v>42</v>
      </c>
      <c r="I105" s="67" t="s">
        <v>29</v>
      </c>
      <c r="J105" s="26">
        <v>220</v>
      </c>
      <c r="K105" s="27">
        <v>1.5</v>
      </c>
      <c r="L105" s="28">
        <f>J105*K105</f>
        <v>330</v>
      </c>
      <c r="M105" s="859">
        <f>L106</f>
        <v>330</v>
      </c>
      <c r="N105" s="820">
        <f>ROUND(M105*0.75,3)</f>
        <v>247.5</v>
      </c>
      <c r="O105" s="820">
        <f>M105-N105-P105</f>
        <v>66</v>
      </c>
      <c r="P105" s="815">
        <f>ROUND(M105*0.05,3)</f>
        <v>16.5</v>
      </c>
      <c r="Q105" s="64"/>
      <c r="R105" s="42"/>
      <c r="S105" s="39"/>
      <c r="T105" s="42"/>
      <c r="U105" s="65"/>
      <c r="V105" s="17"/>
      <c r="W105" s="65"/>
      <c r="X105" s="66"/>
    </row>
    <row r="106" spans="2:24" ht="17.25" customHeight="1" thickBot="1">
      <c r="B106" s="884"/>
      <c r="C106" s="885"/>
      <c r="D106" s="885"/>
      <c r="E106" s="885"/>
      <c r="F106" s="885"/>
      <c r="G106" s="885"/>
      <c r="H106" s="43" t="s">
        <v>33</v>
      </c>
      <c r="I106" s="44"/>
      <c r="J106" s="44"/>
      <c r="K106" s="45"/>
      <c r="L106" s="46">
        <f>L105</f>
        <v>330</v>
      </c>
      <c r="M106" s="887"/>
      <c r="N106" s="887"/>
      <c r="O106" s="887"/>
      <c r="P106" s="886"/>
      <c r="Q106" s="64"/>
      <c r="R106" s="42"/>
      <c r="S106" s="39"/>
      <c r="T106" s="42"/>
      <c r="U106" s="65"/>
      <c r="V106" s="17"/>
      <c r="W106" s="65"/>
      <c r="X106" s="66"/>
    </row>
    <row r="107" spans="2:24" ht="21.75" customHeight="1">
      <c r="B107" s="891">
        <v>20</v>
      </c>
      <c r="C107" s="877" t="s">
        <v>69</v>
      </c>
      <c r="D107" s="578">
        <v>1968</v>
      </c>
      <c r="E107" s="578">
        <v>667.8</v>
      </c>
      <c r="F107" s="578">
        <v>434.7</v>
      </c>
      <c r="G107" s="47"/>
      <c r="H107" s="24" t="s">
        <v>43</v>
      </c>
      <c r="I107" s="27"/>
      <c r="J107" s="26"/>
      <c r="K107" s="27"/>
      <c r="L107" s="48"/>
      <c r="M107" s="889">
        <f>L109</f>
        <v>24.599999999999998</v>
      </c>
      <c r="N107" s="820">
        <f>ROUND(M107*0.75,3)</f>
        <v>18.45</v>
      </c>
      <c r="O107" s="820">
        <f>M107-N107-P107</f>
        <v>4.919999999999998</v>
      </c>
      <c r="P107" s="815">
        <f>ROUND(M107*0.05,3)</f>
        <v>1.23</v>
      </c>
      <c r="Q107" s="64"/>
      <c r="R107" s="42"/>
      <c r="S107" s="39"/>
      <c r="T107" s="42"/>
      <c r="U107" s="65"/>
      <c r="V107" s="17"/>
      <c r="W107" s="65"/>
      <c r="X107" s="66"/>
    </row>
    <row r="108" spans="2:24" ht="13.5" customHeight="1">
      <c r="B108" s="862"/>
      <c r="C108" s="866"/>
      <c r="D108" s="666"/>
      <c r="E108" s="666"/>
      <c r="F108" s="666"/>
      <c r="G108" s="51"/>
      <c r="H108" s="52" t="s">
        <v>70</v>
      </c>
      <c r="I108" s="53" t="s">
        <v>45</v>
      </c>
      <c r="J108" s="54">
        <v>6</v>
      </c>
      <c r="K108" s="54">
        <v>4.1</v>
      </c>
      <c r="L108" s="58">
        <f>J108*K108</f>
        <v>24.599999999999998</v>
      </c>
      <c r="M108" s="890"/>
      <c r="N108" s="821"/>
      <c r="O108" s="821"/>
      <c r="P108" s="816"/>
      <c r="Q108" s="64"/>
      <c r="R108" s="42"/>
      <c r="S108" s="39"/>
      <c r="T108" s="42"/>
      <c r="U108" s="65"/>
      <c r="V108" s="17"/>
      <c r="W108" s="65"/>
      <c r="X108" s="66"/>
    </row>
    <row r="109" spans="2:24" ht="17.25" customHeight="1" thickBot="1">
      <c r="B109" s="577"/>
      <c r="C109" s="867"/>
      <c r="D109" s="888"/>
      <c r="E109" s="888"/>
      <c r="F109" s="888"/>
      <c r="G109" s="57"/>
      <c r="H109" s="31" t="s">
        <v>33</v>
      </c>
      <c r="I109" s="33"/>
      <c r="J109" s="32"/>
      <c r="K109" s="32"/>
      <c r="L109" s="59">
        <f>SUM(L108:L108)</f>
        <v>24.599999999999998</v>
      </c>
      <c r="M109" s="869"/>
      <c r="N109" s="822"/>
      <c r="O109" s="822"/>
      <c r="P109" s="817"/>
      <c r="Q109" s="64"/>
      <c r="R109" s="42"/>
      <c r="S109" s="39"/>
      <c r="T109" s="42"/>
      <c r="U109" s="65"/>
      <c r="V109" s="17"/>
      <c r="W109" s="65"/>
      <c r="X109" s="66"/>
    </row>
    <row r="110" spans="2:24" ht="24" customHeight="1">
      <c r="B110" s="891">
        <v>21</v>
      </c>
      <c r="C110" s="877" t="s">
        <v>71</v>
      </c>
      <c r="D110" s="578">
        <v>1965</v>
      </c>
      <c r="E110" s="578">
        <v>333.1</v>
      </c>
      <c r="F110" s="578">
        <v>215.8</v>
      </c>
      <c r="G110" s="47"/>
      <c r="H110" s="24" t="s">
        <v>43</v>
      </c>
      <c r="I110" s="27"/>
      <c r="J110" s="26"/>
      <c r="K110" s="27"/>
      <c r="L110" s="48"/>
      <c r="M110" s="889">
        <f>L112</f>
        <v>49.199999999999996</v>
      </c>
      <c r="N110" s="820">
        <f>ROUND(M110*0.75,3)</f>
        <v>36.9</v>
      </c>
      <c r="O110" s="820">
        <f>M110-N110-P110</f>
        <v>9.839999999999996</v>
      </c>
      <c r="P110" s="815">
        <f>ROUND(M110*0.05,3)</f>
        <v>2.46</v>
      </c>
      <c r="Q110" s="64"/>
      <c r="R110" s="42"/>
      <c r="S110" s="39"/>
      <c r="T110" s="42"/>
      <c r="U110" s="65"/>
      <c r="V110" s="17"/>
      <c r="W110" s="65"/>
      <c r="X110" s="66"/>
    </row>
    <row r="111" spans="2:24" ht="17.25" customHeight="1">
      <c r="B111" s="862"/>
      <c r="C111" s="866"/>
      <c r="D111" s="666"/>
      <c r="E111" s="666"/>
      <c r="F111" s="666"/>
      <c r="G111" s="51"/>
      <c r="H111" s="52" t="s">
        <v>70</v>
      </c>
      <c r="I111" s="53" t="s">
        <v>45</v>
      </c>
      <c r="J111" s="54">
        <v>12</v>
      </c>
      <c r="K111" s="54">
        <v>4.1</v>
      </c>
      <c r="L111" s="58">
        <f>J111*K111</f>
        <v>49.199999999999996</v>
      </c>
      <c r="M111" s="890"/>
      <c r="N111" s="821"/>
      <c r="O111" s="821"/>
      <c r="P111" s="816"/>
      <c r="Q111" s="64"/>
      <c r="R111" s="42"/>
      <c r="S111" s="39"/>
      <c r="T111" s="42"/>
      <c r="U111" s="65"/>
      <c r="V111" s="17"/>
      <c r="W111" s="65"/>
      <c r="X111" s="66"/>
    </row>
    <row r="112" spans="2:24" ht="17.25" customHeight="1" thickBot="1">
      <c r="B112" s="577"/>
      <c r="C112" s="867"/>
      <c r="D112" s="888"/>
      <c r="E112" s="888"/>
      <c r="F112" s="888"/>
      <c r="G112" s="57"/>
      <c r="H112" s="31" t="s">
        <v>33</v>
      </c>
      <c r="I112" s="33"/>
      <c r="J112" s="32"/>
      <c r="K112" s="32"/>
      <c r="L112" s="59">
        <f>SUM(L111:L111)</f>
        <v>49.199999999999996</v>
      </c>
      <c r="M112" s="869"/>
      <c r="N112" s="822"/>
      <c r="O112" s="822"/>
      <c r="P112" s="817"/>
      <c r="Q112" s="64"/>
      <c r="R112" s="42"/>
      <c r="S112" s="39"/>
      <c r="T112" s="42"/>
      <c r="U112" s="65"/>
      <c r="V112" s="17"/>
      <c r="W112" s="65"/>
      <c r="X112" s="66"/>
    </row>
    <row r="113" spans="2:24" ht="24" customHeight="1">
      <c r="B113" s="891">
        <v>22</v>
      </c>
      <c r="C113" s="877" t="s">
        <v>72</v>
      </c>
      <c r="D113" s="578">
        <v>1983</v>
      </c>
      <c r="E113" s="578">
        <v>3321.2</v>
      </c>
      <c r="F113" s="578">
        <v>1971.9</v>
      </c>
      <c r="G113" s="47"/>
      <c r="H113" s="24" t="s">
        <v>43</v>
      </c>
      <c r="I113" s="27"/>
      <c r="J113" s="26"/>
      <c r="K113" s="27"/>
      <c r="L113" s="48"/>
      <c r="M113" s="889">
        <f>L115</f>
        <v>24.599999999999998</v>
      </c>
      <c r="N113" s="820">
        <f>ROUND(M113*0.75,3)</f>
        <v>18.45</v>
      </c>
      <c r="O113" s="820">
        <f>M113-N113-P113</f>
        <v>4.919999999999998</v>
      </c>
      <c r="P113" s="815">
        <f>ROUND(M113*0.05,3)</f>
        <v>1.23</v>
      </c>
      <c r="Q113" s="64"/>
      <c r="R113" s="42"/>
      <c r="S113" s="39"/>
      <c r="T113" s="42"/>
      <c r="U113" s="65"/>
      <c r="V113" s="17"/>
      <c r="W113" s="65"/>
      <c r="X113" s="66"/>
    </row>
    <row r="114" spans="2:24" ht="12.75" customHeight="1">
      <c r="B114" s="862"/>
      <c r="C114" s="866"/>
      <c r="D114" s="666"/>
      <c r="E114" s="666"/>
      <c r="F114" s="666"/>
      <c r="G114" s="51"/>
      <c r="H114" s="52" t="s">
        <v>70</v>
      </c>
      <c r="I114" s="53" t="s">
        <v>45</v>
      </c>
      <c r="J114" s="54">
        <v>6</v>
      </c>
      <c r="K114" s="54">
        <v>4.1</v>
      </c>
      <c r="L114" s="58">
        <f>J114*K114</f>
        <v>24.599999999999998</v>
      </c>
      <c r="M114" s="890"/>
      <c r="N114" s="821"/>
      <c r="O114" s="821"/>
      <c r="P114" s="816"/>
      <c r="Q114" s="64"/>
      <c r="R114" s="42"/>
      <c r="S114" s="39"/>
      <c r="T114" s="42"/>
      <c r="U114" s="65"/>
      <c r="V114" s="17"/>
      <c r="W114" s="65"/>
      <c r="X114" s="66"/>
    </row>
    <row r="115" spans="2:24" ht="17.25" customHeight="1" thickBot="1">
      <c r="B115" s="577"/>
      <c r="C115" s="867"/>
      <c r="D115" s="888"/>
      <c r="E115" s="888"/>
      <c r="F115" s="888"/>
      <c r="G115" s="57"/>
      <c r="H115" s="31" t="s">
        <v>33</v>
      </c>
      <c r="I115" s="33"/>
      <c r="J115" s="32"/>
      <c r="K115" s="32"/>
      <c r="L115" s="59">
        <f>SUM(L114:L114)</f>
        <v>24.599999999999998</v>
      </c>
      <c r="M115" s="869"/>
      <c r="N115" s="822"/>
      <c r="O115" s="822"/>
      <c r="P115" s="817"/>
      <c r="Q115" s="64"/>
      <c r="R115" s="42"/>
      <c r="S115" s="39"/>
      <c r="T115" s="42"/>
      <c r="U115" s="65"/>
      <c r="V115" s="17"/>
      <c r="W115" s="65"/>
      <c r="X115" s="66"/>
    </row>
    <row r="116" spans="2:16" ht="12.75" customHeight="1" thickBot="1">
      <c r="B116" s="644" t="s">
        <v>73</v>
      </c>
      <c r="C116" s="645"/>
      <c r="D116" s="645"/>
      <c r="E116" s="645"/>
      <c r="F116" s="646"/>
      <c r="G116" s="84"/>
      <c r="H116" s="85" t="s">
        <v>114</v>
      </c>
      <c r="I116" s="86"/>
      <c r="J116" s="86"/>
      <c r="K116" s="87"/>
      <c r="L116" s="88">
        <f>L115+L112+L109+L106+L104+L102+L100+L98</f>
        <v>1938.9</v>
      </c>
      <c r="M116" s="89">
        <f>SUM(M96:M115)</f>
        <v>1938.8999999999999</v>
      </c>
      <c r="N116" s="89">
        <f>SUM(N96:N115)</f>
        <v>1454.1750000000002</v>
      </c>
      <c r="O116" s="89">
        <f>SUM(O96:O115)</f>
        <v>387.78000000000003</v>
      </c>
      <c r="P116" s="89">
        <f>SUM(P96:P115)</f>
        <v>96.94500000000001</v>
      </c>
    </row>
    <row r="117" spans="2:24" ht="21.75" customHeight="1" thickBot="1">
      <c r="B117" s="856" t="s">
        <v>74</v>
      </c>
      <c r="C117" s="857"/>
      <c r="D117" s="857"/>
      <c r="E117" s="857"/>
      <c r="F117" s="857"/>
      <c r="G117" s="857"/>
      <c r="H117" s="857"/>
      <c r="I117" s="857"/>
      <c r="J117" s="857"/>
      <c r="K117" s="857"/>
      <c r="L117" s="857"/>
      <c r="M117" s="857"/>
      <c r="N117" s="857"/>
      <c r="O117" s="857"/>
      <c r="P117" s="858"/>
      <c r="Q117" s="64"/>
      <c r="R117" s="42"/>
      <c r="S117" s="39"/>
      <c r="T117" s="42"/>
      <c r="U117" s="65"/>
      <c r="V117" s="17"/>
      <c r="W117" s="65"/>
      <c r="X117" s="66"/>
    </row>
    <row r="118" spans="2:24" ht="12.75" customHeight="1">
      <c r="B118" s="568">
        <v>23</v>
      </c>
      <c r="C118" s="831" t="s">
        <v>75</v>
      </c>
      <c r="D118" s="596">
        <v>1973</v>
      </c>
      <c r="E118" s="596">
        <v>497</v>
      </c>
      <c r="F118" s="596">
        <v>291</v>
      </c>
      <c r="G118" s="596"/>
      <c r="H118" s="24" t="s">
        <v>48</v>
      </c>
      <c r="I118" s="67" t="s">
        <v>29</v>
      </c>
      <c r="J118" s="26">
        <v>560</v>
      </c>
      <c r="K118" s="27">
        <v>1.3</v>
      </c>
      <c r="L118" s="28">
        <f>J118*K118</f>
        <v>728</v>
      </c>
      <c r="M118" s="859">
        <f>L119</f>
        <v>728</v>
      </c>
      <c r="N118" s="820">
        <f>ROUND(M118*0.75,3)</f>
        <v>546</v>
      </c>
      <c r="O118" s="820">
        <f>M118-N118-P118</f>
        <v>145.6</v>
      </c>
      <c r="P118" s="815">
        <f>ROUND(M118*0.05,3)</f>
        <v>36.4</v>
      </c>
      <c r="Q118" s="64"/>
      <c r="R118" s="42"/>
      <c r="S118" s="39"/>
      <c r="T118" s="42"/>
      <c r="U118" s="65"/>
      <c r="V118" s="17"/>
      <c r="W118" s="65"/>
      <c r="X118" s="66"/>
    </row>
    <row r="119" spans="2:24" ht="15.75" customHeight="1" thickBot="1">
      <c r="B119" s="569"/>
      <c r="C119" s="713"/>
      <c r="D119" s="713"/>
      <c r="E119" s="713"/>
      <c r="F119" s="713"/>
      <c r="G119" s="713"/>
      <c r="H119" s="31" t="s">
        <v>33</v>
      </c>
      <c r="I119" s="32"/>
      <c r="J119" s="32"/>
      <c r="K119" s="33"/>
      <c r="L119" s="34">
        <f>SUM(L118:L118)</f>
        <v>728</v>
      </c>
      <c r="M119" s="876"/>
      <c r="N119" s="876"/>
      <c r="O119" s="876"/>
      <c r="P119" s="875"/>
      <c r="Q119" s="64"/>
      <c r="R119" s="42"/>
      <c r="S119" s="39"/>
      <c r="T119" s="42"/>
      <c r="U119" s="65"/>
      <c r="V119" s="17"/>
      <c r="W119" s="65"/>
      <c r="X119" s="66"/>
    </row>
    <row r="120" spans="2:24" ht="12.75" customHeight="1">
      <c r="B120" s="568">
        <v>24</v>
      </c>
      <c r="C120" s="831" t="s">
        <v>76</v>
      </c>
      <c r="D120" s="596">
        <v>1960</v>
      </c>
      <c r="E120" s="596">
        <v>1418.1</v>
      </c>
      <c r="F120" s="596">
        <v>890.6</v>
      </c>
      <c r="G120" s="596"/>
      <c r="H120" s="24" t="s">
        <v>48</v>
      </c>
      <c r="I120" s="67" t="s">
        <v>29</v>
      </c>
      <c r="J120" s="26">
        <v>839</v>
      </c>
      <c r="K120" s="27">
        <v>1.2</v>
      </c>
      <c r="L120" s="28">
        <f>J120*K120</f>
        <v>1006.8</v>
      </c>
      <c r="M120" s="859">
        <f>L121</f>
        <v>1006.8</v>
      </c>
      <c r="N120" s="820">
        <f>ROUND(M120*0.75,3)</f>
        <v>755.1</v>
      </c>
      <c r="O120" s="820">
        <f>M120-N120-P120</f>
        <v>201.35999999999993</v>
      </c>
      <c r="P120" s="815">
        <f>ROUND(M120*0.05,3)</f>
        <v>50.34</v>
      </c>
      <c r="Q120" s="64"/>
      <c r="R120" s="42"/>
      <c r="S120" s="39"/>
      <c r="T120" s="42"/>
      <c r="U120" s="65"/>
      <c r="V120" s="17"/>
      <c r="W120" s="65"/>
      <c r="X120" s="66"/>
    </row>
    <row r="121" spans="2:24" ht="15.75" customHeight="1" thickBot="1">
      <c r="B121" s="569"/>
      <c r="C121" s="713"/>
      <c r="D121" s="713"/>
      <c r="E121" s="713"/>
      <c r="F121" s="713"/>
      <c r="G121" s="713"/>
      <c r="H121" s="31" t="s">
        <v>33</v>
      </c>
      <c r="I121" s="32"/>
      <c r="J121" s="32"/>
      <c r="K121" s="33"/>
      <c r="L121" s="34">
        <f>SUM(L120:L120)</f>
        <v>1006.8</v>
      </c>
      <c r="M121" s="876"/>
      <c r="N121" s="876"/>
      <c r="O121" s="876"/>
      <c r="P121" s="875"/>
      <c r="Q121" s="64"/>
      <c r="R121" s="42"/>
      <c r="S121" s="39"/>
      <c r="T121" s="42"/>
      <c r="U121" s="65"/>
      <c r="V121" s="17"/>
      <c r="W121" s="65"/>
      <c r="X121" s="66"/>
    </row>
    <row r="122" spans="2:24" ht="13.5" customHeight="1">
      <c r="B122" s="568">
        <v>25</v>
      </c>
      <c r="C122" s="831" t="s">
        <v>77</v>
      </c>
      <c r="D122" s="596">
        <v>1968</v>
      </c>
      <c r="E122" s="596">
        <v>1896.7</v>
      </c>
      <c r="F122" s="596">
        <v>1223.6</v>
      </c>
      <c r="G122" s="596"/>
      <c r="H122" s="24" t="s">
        <v>48</v>
      </c>
      <c r="I122" s="67" t="s">
        <v>29</v>
      </c>
      <c r="J122" s="26">
        <v>830.2</v>
      </c>
      <c r="K122" s="27">
        <v>1.2</v>
      </c>
      <c r="L122" s="28">
        <f>J122*K122</f>
        <v>996.24</v>
      </c>
      <c r="M122" s="859">
        <f>L123</f>
        <v>996.24</v>
      </c>
      <c r="N122" s="820">
        <f>ROUND(M122*0.75,3)</f>
        <v>747.18</v>
      </c>
      <c r="O122" s="820">
        <f>M122-N122-P122</f>
        <v>199.24800000000005</v>
      </c>
      <c r="P122" s="815">
        <f>ROUND(M122*0.05,3)</f>
        <v>49.812</v>
      </c>
      <c r="Q122" s="64"/>
      <c r="R122" s="42"/>
      <c r="S122" s="39"/>
      <c r="T122" s="42"/>
      <c r="U122" s="65"/>
      <c r="V122" s="17"/>
      <c r="W122" s="65"/>
      <c r="X122" s="66"/>
    </row>
    <row r="123" spans="2:24" ht="15.75" customHeight="1" thickBot="1">
      <c r="B123" s="569"/>
      <c r="C123" s="713"/>
      <c r="D123" s="713"/>
      <c r="E123" s="713"/>
      <c r="F123" s="713"/>
      <c r="G123" s="713"/>
      <c r="H123" s="31" t="s">
        <v>33</v>
      </c>
      <c r="I123" s="32"/>
      <c r="J123" s="32"/>
      <c r="K123" s="33"/>
      <c r="L123" s="34">
        <f>SUM(L122:L122)</f>
        <v>996.24</v>
      </c>
      <c r="M123" s="876"/>
      <c r="N123" s="876"/>
      <c r="O123" s="876"/>
      <c r="P123" s="875"/>
      <c r="Q123" s="64"/>
      <c r="R123" s="42"/>
      <c r="S123" s="39"/>
      <c r="T123" s="42"/>
      <c r="U123" s="65"/>
      <c r="V123" s="17"/>
      <c r="W123" s="65"/>
      <c r="X123" s="66"/>
    </row>
    <row r="124" spans="2:24" ht="13.5" customHeight="1" thickBot="1">
      <c r="B124" s="644" t="s">
        <v>78</v>
      </c>
      <c r="C124" s="645"/>
      <c r="D124" s="645"/>
      <c r="E124" s="645"/>
      <c r="F124" s="646"/>
      <c r="G124" s="84"/>
      <c r="H124" s="85" t="s">
        <v>110</v>
      </c>
      <c r="I124" s="86"/>
      <c r="J124" s="86"/>
      <c r="K124" s="87"/>
      <c r="L124" s="88">
        <f>L119+L121+L123</f>
        <v>2731.04</v>
      </c>
      <c r="M124" s="89">
        <f>SUM(M118:M123)</f>
        <v>2731.04</v>
      </c>
      <c r="N124" s="89">
        <f>SUM(N118:N123)</f>
        <v>2048.2799999999997</v>
      </c>
      <c r="O124" s="89">
        <f>SUM(O118:O123)</f>
        <v>546.208</v>
      </c>
      <c r="P124" s="89">
        <f>SUM(P118:P123)</f>
        <v>136.55200000000002</v>
      </c>
      <c r="Q124" s="64"/>
      <c r="R124" s="42"/>
      <c r="S124" s="39"/>
      <c r="T124" s="42"/>
      <c r="U124" s="65"/>
      <c r="V124" s="17"/>
      <c r="W124" s="65"/>
      <c r="X124" s="66"/>
    </row>
    <row r="125" spans="2:16" s="2" customFormat="1" ht="30" customHeight="1" thickBot="1">
      <c r="B125" s="856" t="s">
        <v>79</v>
      </c>
      <c r="C125" s="857"/>
      <c r="D125" s="857"/>
      <c r="E125" s="857"/>
      <c r="F125" s="857"/>
      <c r="G125" s="857"/>
      <c r="H125" s="857"/>
      <c r="I125" s="857"/>
      <c r="J125" s="857"/>
      <c r="K125" s="857"/>
      <c r="L125" s="857"/>
      <c r="M125" s="857"/>
      <c r="N125" s="857"/>
      <c r="O125" s="857"/>
      <c r="P125" s="858"/>
    </row>
    <row r="126" spans="2:16" s="2" customFormat="1" ht="17.25" customHeight="1">
      <c r="B126" s="568">
        <v>26</v>
      </c>
      <c r="C126" s="831" t="s">
        <v>80</v>
      </c>
      <c r="D126" s="596">
        <v>1964</v>
      </c>
      <c r="E126" s="596">
        <v>1490.6</v>
      </c>
      <c r="F126" s="596">
        <v>660</v>
      </c>
      <c r="G126" s="596"/>
      <c r="H126" s="24" t="s">
        <v>48</v>
      </c>
      <c r="I126" s="67" t="s">
        <v>29</v>
      </c>
      <c r="J126" s="26">
        <v>685</v>
      </c>
      <c r="K126" s="27">
        <v>1.2</v>
      </c>
      <c r="L126" s="28">
        <f>J126*K126</f>
        <v>822</v>
      </c>
      <c r="M126" s="859">
        <f>L127</f>
        <v>822</v>
      </c>
      <c r="N126" s="820">
        <f>ROUND(M126*0.75,3)</f>
        <v>616.5</v>
      </c>
      <c r="O126" s="820">
        <f>M126-N126-P126</f>
        <v>164.4</v>
      </c>
      <c r="P126" s="815">
        <f>ROUND(M126*0.05,3)</f>
        <v>41.1</v>
      </c>
    </row>
    <row r="127" spans="2:16" s="2" customFormat="1" ht="17.25" customHeight="1" thickBot="1">
      <c r="B127" s="569"/>
      <c r="C127" s="713"/>
      <c r="D127" s="713"/>
      <c r="E127" s="713"/>
      <c r="F127" s="713"/>
      <c r="G127" s="713"/>
      <c r="H127" s="31" t="s">
        <v>33</v>
      </c>
      <c r="I127" s="32"/>
      <c r="J127" s="32"/>
      <c r="K127" s="33"/>
      <c r="L127" s="34">
        <f>SUM(L126:L126)</f>
        <v>822</v>
      </c>
      <c r="M127" s="876"/>
      <c r="N127" s="876"/>
      <c r="O127" s="876"/>
      <c r="P127" s="875"/>
    </row>
    <row r="128" spans="2:16" s="2" customFormat="1" ht="17.25" customHeight="1">
      <c r="B128" s="568">
        <v>27</v>
      </c>
      <c r="C128" s="831" t="s">
        <v>81</v>
      </c>
      <c r="D128" s="596">
        <v>1968</v>
      </c>
      <c r="E128" s="596">
        <v>1498.7</v>
      </c>
      <c r="F128" s="596">
        <v>655.3</v>
      </c>
      <c r="G128" s="596"/>
      <c r="H128" s="24" t="s">
        <v>48</v>
      </c>
      <c r="I128" s="67" t="s">
        <v>29</v>
      </c>
      <c r="J128" s="26">
        <v>669</v>
      </c>
      <c r="K128" s="27">
        <v>1.2</v>
      </c>
      <c r="L128" s="28">
        <f>J128*K128</f>
        <v>802.8</v>
      </c>
      <c r="M128" s="859">
        <f>L129</f>
        <v>802.8</v>
      </c>
      <c r="N128" s="820">
        <f>ROUND(M128*0.75,3)</f>
        <v>602.1</v>
      </c>
      <c r="O128" s="820">
        <f>M128-N128-P128</f>
        <v>160.55999999999995</v>
      </c>
      <c r="P128" s="815">
        <f>ROUND(M128*0.05,3)</f>
        <v>40.14</v>
      </c>
    </row>
    <row r="129" spans="2:16" s="2" customFormat="1" ht="17.25" customHeight="1" thickBot="1">
      <c r="B129" s="569"/>
      <c r="C129" s="713"/>
      <c r="D129" s="713"/>
      <c r="E129" s="713"/>
      <c r="F129" s="713"/>
      <c r="G129" s="713"/>
      <c r="H129" s="31" t="s">
        <v>33</v>
      </c>
      <c r="I129" s="32"/>
      <c r="J129" s="32"/>
      <c r="K129" s="33"/>
      <c r="L129" s="34">
        <f>SUM(L128:L128)</f>
        <v>802.8</v>
      </c>
      <c r="M129" s="876"/>
      <c r="N129" s="876"/>
      <c r="O129" s="876"/>
      <c r="P129" s="875"/>
    </row>
    <row r="130" spans="2:16" s="2" customFormat="1" ht="14.25" customHeight="1" thickBot="1">
      <c r="B130" s="644" t="s">
        <v>82</v>
      </c>
      <c r="C130" s="645"/>
      <c r="D130" s="645"/>
      <c r="E130" s="645"/>
      <c r="F130" s="646"/>
      <c r="G130" s="84"/>
      <c r="H130" s="85" t="s">
        <v>111</v>
      </c>
      <c r="I130" s="86"/>
      <c r="J130" s="86"/>
      <c r="K130" s="87"/>
      <c r="L130" s="88">
        <f>L127+L129</f>
        <v>1624.8</v>
      </c>
      <c r="M130" s="89">
        <f>SUM(M126:M129)</f>
        <v>1624.8</v>
      </c>
      <c r="N130" s="89">
        <f>SUM(N126:N129)</f>
        <v>1218.6</v>
      </c>
      <c r="O130" s="89">
        <f>SUM(O126:O129)</f>
        <v>324.9599999999999</v>
      </c>
      <c r="P130" s="89">
        <f>SUM(P126:P129)</f>
        <v>81.24000000000001</v>
      </c>
    </row>
    <row r="131" spans="2:23" ht="17.25" customHeight="1" thickBot="1">
      <c r="B131" s="856" t="s">
        <v>85</v>
      </c>
      <c r="C131" s="857"/>
      <c r="D131" s="857"/>
      <c r="E131" s="857"/>
      <c r="F131" s="857"/>
      <c r="G131" s="857"/>
      <c r="H131" s="857"/>
      <c r="I131" s="857"/>
      <c r="J131" s="857"/>
      <c r="K131" s="857"/>
      <c r="L131" s="857"/>
      <c r="M131" s="857"/>
      <c r="N131" s="857"/>
      <c r="O131" s="857"/>
      <c r="P131" s="858"/>
      <c r="Q131" s="40"/>
      <c r="R131" s="41"/>
      <c r="S131" s="42"/>
      <c r="T131" s="42"/>
      <c r="U131" s="37"/>
      <c r="V131" s="36"/>
      <c r="W131" s="37"/>
    </row>
    <row r="132" spans="2:23" ht="17.25" customHeight="1">
      <c r="B132" s="568">
        <v>28</v>
      </c>
      <c r="C132" s="831" t="s">
        <v>86</v>
      </c>
      <c r="D132" s="596">
        <v>1964</v>
      </c>
      <c r="E132" s="596">
        <v>1244.6</v>
      </c>
      <c r="F132" s="596">
        <v>931.5</v>
      </c>
      <c r="G132" s="596"/>
      <c r="H132" s="24" t="s">
        <v>48</v>
      </c>
      <c r="I132" s="25" t="s">
        <v>29</v>
      </c>
      <c r="J132" s="26">
        <v>444</v>
      </c>
      <c r="K132" s="27">
        <v>1.4</v>
      </c>
      <c r="L132" s="28">
        <f>J132*K132</f>
        <v>621.5999999999999</v>
      </c>
      <c r="M132" s="893">
        <f>L133</f>
        <v>621.5999999999999</v>
      </c>
      <c r="N132" s="893">
        <f>ROUND(M132*0.75,3)</f>
        <v>466.2</v>
      </c>
      <c r="O132" s="893">
        <f>M132-N132-P132</f>
        <v>124.31999999999992</v>
      </c>
      <c r="P132" s="895">
        <f>ROUND(M132*0.05,3)</f>
        <v>31.08</v>
      </c>
      <c r="Q132" s="40"/>
      <c r="R132" s="41"/>
      <c r="S132" s="42"/>
      <c r="T132" s="42"/>
      <c r="U132" s="37"/>
      <c r="V132" s="36"/>
      <c r="W132" s="37"/>
    </row>
    <row r="133" spans="2:23" ht="17.25" customHeight="1" thickBot="1">
      <c r="B133" s="595"/>
      <c r="C133" s="892"/>
      <c r="D133" s="597"/>
      <c r="E133" s="597"/>
      <c r="F133" s="597"/>
      <c r="G133" s="597"/>
      <c r="H133" s="31" t="s">
        <v>33</v>
      </c>
      <c r="I133" s="32"/>
      <c r="J133" s="32"/>
      <c r="K133" s="33"/>
      <c r="L133" s="34">
        <f>L132</f>
        <v>621.5999999999999</v>
      </c>
      <c r="M133" s="894"/>
      <c r="N133" s="894"/>
      <c r="O133" s="894"/>
      <c r="P133" s="896"/>
      <c r="Q133" s="40"/>
      <c r="R133" s="41"/>
      <c r="S133" s="42"/>
      <c r="T133" s="42"/>
      <c r="U133" s="37"/>
      <c r="V133" s="36"/>
      <c r="W133" s="37"/>
    </row>
    <row r="134" spans="2:23" ht="24" customHeight="1">
      <c r="B134" s="568">
        <v>29</v>
      </c>
      <c r="C134" s="831" t="s">
        <v>87</v>
      </c>
      <c r="D134" s="596">
        <v>1989</v>
      </c>
      <c r="E134" s="596">
        <v>1432.6</v>
      </c>
      <c r="F134" s="596">
        <v>1432.6</v>
      </c>
      <c r="G134" s="596"/>
      <c r="H134" s="24" t="s">
        <v>43</v>
      </c>
      <c r="I134" s="27"/>
      <c r="J134" s="26"/>
      <c r="K134" s="27"/>
      <c r="L134" s="48"/>
      <c r="M134" s="859">
        <f>L136</f>
        <v>306</v>
      </c>
      <c r="N134" s="820">
        <f>ROUND(M134*0.75,3)</f>
        <v>229.5</v>
      </c>
      <c r="O134" s="820">
        <f>M134-N134-P134</f>
        <v>61.2</v>
      </c>
      <c r="P134" s="815">
        <f>ROUND(M134*0.05,3)</f>
        <v>15.3</v>
      </c>
      <c r="Q134" s="40"/>
      <c r="R134" s="41"/>
      <c r="S134" s="42"/>
      <c r="T134" s="42"/>
      <c r="U134" s="37"/>
      <c r="V134" s="36"/>
      <c r="W134" s="37"/>
    </row>
    <row r="135" spans="2:23" ht="12.75" customHeight="1">
      <c r="B135" s="647"/>
      <c r="C135" s="881"/>
      <c r="D135" s="643"/>
      <c r="E135" s="643"/>
      <c r="F135" s="643"/>
      <c r="G135" s="643"/>
      <c r="H135" s="52" t="s">
        <v>44</v>
      </c>
      <c r="I135" s="53" t="s">
        <v>45</v>
      </c>
      <c r="J135" s="54">
        <v>180</v>
      </c>
      <c r="K135" s="54">
        <v>1.7</v>
      </c>
      <c r="L135" s="58">
        <f>J135*K135</f>
        <v>306</v>
      </c>
      <c r="M135" s="860"/>
      <c r="N135" s="821"/>
      <c r="O135" s="821"/>
      <c r="P135" s="816"/>
      <c r="Q135" s="40"/>
      <c r="R135" s="41"/>
      <c r="S135" s="42"/>
      <c r="T135" s="42"/>
      <c r="U135" s="37"/>
      <c r="V135" s="36"/>
      <c r="W135" s="37"/>
    </row>
    <row r="136" spans="2:23" ht="17.25" customHeight="1" thickBot="1">
      <c r="B136" s="595"/>
      <c r="C136" s="892"/>
      <c r="D136" s="597"/>
      <c r="E136" s="597"/>
      <c r="F136" s="597"/>
      <c r="G136" s="597"/>
      <c r="H136" s="43" t="s">
        <v>33</v>
      </c>
      <c r="I136" s="44"/>
      <c r="J136" s="44"/>
      <c r="K136" s="45"/>
      <c r="L136" s="46">
        <f>SUM(L135)</f>
        <v>306</v>
      </c>
      <c r="M136" s="861"/>
      <c r="N136" s="822"/>
      <c r="O136" s="822"/>
      <c r="P136" s="817"/>
      <c r="Q136" s="40"/>
      <c r="R136" s="41"/>
      <c r="S136" s="42"/>
      <c r="T136" s="42"/>
      <c r="U136" s="37"/>
      <c r="V136" s="36"/>
      <c r="W136" s="37"/>
    </row>
    <row r="137" spans="2:23" ht="12.75" customHeight="1">
      <c r="B137" s="568">
        <v>30</v>
      </c>
      <c r="C137" s="831" t="s">
        <v>88</v>
      </c>
      <c r="D137" s="596">
        <v>1983</v>
      </c>
      <c r="E137" s="596">
        <v>735.3</v>
      </c>
      <c r="F137" s="596">
        <v>735.3</v>
      </c>
      <c r="G137" s="596"/>
      <c r="H137" s="24" t="s">
        <v>48</v>
      </c>
      <c r="I137" s="25" t="s">
        <v>29</v>
      </c>
      <c r="J137" s="26">
        <v>609</v>
      </c>
      <c r="K137" s="27">
        <v>1.2</v>
      </c>
      <c r="L137" s="28">
        <f>J137*K137</f>
        <v>730.8</v>
      </c>
      <c r="M137" s="893">
        <f>L138</f>
        <v>730.8</v>
      </c>
      <c r="N137" s="893">
        <f>ROUND(M137*0.75,3)</f>
        <v>548.1</v>
      </c>
      <c r="O137" s="893">
        <f>M137-N137-P137</f>
        <v>146.15999999999994</v>
      </c>
      <c r="P137" s="895">
        <f>ROUND(M137*0.05,3)</f>
        <v>36.54</v>
      </c>
      <c r="Q137" s="40"/>
      <c r="R137" s="41"/>
      <c r="S137" s="42"/>
      <c r="T137" s="42"/>
      <c r="U137" s="37"/>
      <c r="V137" s="36"/>
      <c r="W137" s="37"/>
    </row>
    <row r="138" spans="2:23" ht="17.25" customHeight="1" thickBot="1">
      <c r="B138" s="569"/>
      <c r="C138" s="713"/>
      <c r="D138" s="713"/>
      <c r="E138" s="713"/>
      <c r="F138" s="713"/>
      <c r="G138" s="713"/>
      <c r="H138" s="31" t="s">
        <v>33</v>
      </c>
      <c r="I138" s="32"/>
      <c r="J138" s="32"/>
      <c r="K138" s="33"/>
      <c r="L138" s="34">
        <f>L137</f>
        <v>730.8</v>
      </c>
      <c r="M138" s="894"/>
      <c r="N138" s="894"/>
      <c r="O138" s="894"/>
      <c r="P138" s="896"/>
      <c r="Q138" s="40"/>
      <c r="R138" s="41"/>
      <c r="S138" s="42"/>
      <c r="T138" s="42"/>
      <c r="U138" s="37"/>
      <c r="V138" s="36"/>
      <c r="W138" s="37"/>
    </row>
    <row r="139" spans="2:23" ht="14.25" customHeight="1">
      <c r="B139" s="568">
        <v>31</v>
      </c>
      <c r="C139" s="831" t="s">
        <v>89</v>
      </c>
      <c r="D139" s="596">
        <v>1987</v>
      </c>
      <c r="E139" s="596">
        <v>746.6</v>
      </c>
      <c r="F139" s="596">
        <v>746.6</v>
      </c>
      <c r="G139" s="596"/>
      <c r="H139" s="24" t="s">
        <v>48</v>
      </c>
      <c r="I139" s="25" t="s">
        <v>29</v>
      </c>
      <c r="J139" s="26">
        <v>609</v>
      </c>
      <c r="K139" s="27">
        <v>1.2</v>
      </c>
      <c r="L139" s="28">
        <f>J139*K139</f>
        <v>730.8</v>
      </c>
      <c r="M139" s="893">
        <f>L140</f>
        <v>730.8</v>
      </c>
      <c r="N139" s="893">
        <f>ROUND(M139*0.75,3)</f>
        <v>548.1</v>
      </c>
      <c r="O139" s="893">
        <f>M139-N139-P139</f>
        <v>146.15999999999994</v>
      </c>
      <c r="P139" s="895">
        <f>ROUND(M139*0.05,3)</f>
        <v>36.54</v>
      </c>
      <c r="Q139" s="40"/>
      <c r="R139" s="41"/>
      <c r="S139" s="42"/>
      <c r="T139" s="42"/>
      <c r="U139" s="37"/>
      <c r="V139" s="36"/>
      <c r="W139" s="37"/>
    </row>
    <row r="140" spans="2:23" ht="17.25" customHeight="1" thickBot="1">
      <c r="B140" s="569"/>
      <c r="C140" s="713"/>
      <c r="D140" s="713"/>
      <c r="E140" s="713"/>
      <c r="F140" s="713"/>
      <c r="G140" s="713"/>
      <c r="H140" s="31" t="s">
        <v>33</v>
      </c>
      <c r="I140" s="32"/>
      <c r="J140" s="32"/>
      <c r="K140" s="33"/>
      <c r="L140" s="34">
        <f>L139</f>
        <v>730.8</v>
      </c>
      <c r="M140" s="894"/>
      <c r="N140" s="894"/>
      <c r="O140" s="894"/>
      <c r="P140" s="896"/>
      <c r="Q140" s="40"/>
      <c r="R140" s="41"/>
      <c r="S140" s="42"/>
      <c r="T140" s="42"/>
      <c r="U140" s="37"/>
      <c r="V140" s="36"/>
      <c r="W140" s="37"/>
    </row>
    <row r="141" spans="2:23" ht="13.5" customHeight="1">
      <c r="B141" s="568">
        <v>32</v>
      </c>
      <c r="C141" s="831" t="s">
        <v>90</v>
      </c>
      <c r="D141" s="596">
        <v>1985</v>
      </c>
      <c r="E141" s="596">
        <v>728.8</v>
      </c>
      <c r="F141" s="596">
        <v>728.8</v>
      </c>
      <c r="G141" s="596"/>
      <c r="H141" s="24" t="s">
        <v>48</v>
      </c>
      <c r="I141" s="25" t="s">
        <v>29</v>
      </c>
      <c r="J141" s="26">
        <v>605</v>
      </c>
      <c r="K141" s="27">
        <v>1.2</v>
      </c>
      <c r="L141" s="28">
        <v>742.283</v>
      </c>
      <c r="M141" s="893">
        <f>L142</f>
        <v>742.283</v>
      </c>
      <c r="N141" s="893">
        <f>ROUND(M141*0.75,3)</f>
        <v>556.712</v>
      </c>
      <c r="O141" s="893">
        <f>M141-N141-P141</f>
        <v>148.45700000000002</v>
      </c>
      <c r="P141" s="895">
        <f>ROUND(M141*0.05,3)</f>
        <v>37.114</v>
      </c>
      <c r="Q141" s="40"/>
      <c r="R141" s="41"/>
      <c r="S141" s="42"/>
      <c r="T141" s="42"/>
      <c r="U141" s="37"/>
      <c r="V141" s="36"/>
      <c r="W141" s="37"/>
    </row>
    <row r="142" spans="2:23" ht="17.25" customHeight="1" thickBot="1">
      <c r="B142" s="595"/>
      <c r="C142" s="892"/>
      <c r="D142" s="597"/>
      <c r="E142" s="597"/>
      <c r="F142" s="597"/>
      <c r="G142" s="597"/>
      <c r="H142" s="31" t="s">
        <v>33</v>
      </c>
      <c r="I142" s="32"/>
      <c r="J142" s="32"/>
      <c r="K142" s="33"/>
      <c r="L142" s="34">
        <f>L141</f>
        <v>742.283</v>
      </c>
      <c r="M142" s="894"/>
      <c r="N142" s="894"/>
      <c r="O142" s="894"/>
      <c r="P142" s="896"/>
      <c r="Q142" s="40"/>
      <c r="R142" s="41"/>
      <c r="S142" s="42"/>
      <c r="T142" s="42"/>
      <c r="U142" s="37"/>
      <c r="V142" s="36"/>
      <c r="W142" s="37"/>
    </row>
    <row r="143" spans="2:24" ht="11.25" customHeight="1" thickBot="1">
      <c r="B143" s="644" t="s">
        <v>91</v>
      </c>
      <c r="C143" s="645"/>
      <c r="D143" s="645"/>
      <c r="E143" s="645"/>
      <c r="F143" s="646"/>
      <c r="G143" s="84"/>
      <c r="H143" s="85" t="s">
        <v>92</v>
      </c>
      <c r="I143" s="86"/>
      <c r="J143" s="86"/>
      <c r="K143" s="87"/>
      <c r="L143" s="88">
        <f>L142+L140+L138+L136+L133</f>
        <v>3131.4829999999997</v>
      </c>
      <c r="M143" s="88">
        <f>SUM(M132:M142)</f>
        <v>3131.4829999999997</v>
      </c>
      <c r="N143" s="88">
        <f>SUM(N132:N142)</f>
        <v>2348.612</v>
      </c>
      <c r="O143" s="88">
        <f>SUM(O132:O142)</f>
        <v>626.2969999999998</v>
      </c>
      <c r="P143" s="88">
        <f>SUM(P132:P142)</f>
        <v>156.57399999999998</v>
      </c>
      <c r="Q143" s="64"/>
      <c r="R143" s="42"/>
      <c r="S143" s="39"/>
      <c r="T143" s="42"/>
      <c r="U143" s="65"/>
      <c r="V143" s="17"/>
      <c r="W143" s="65"/>
      <c r="X143" s="66"/>
    </row>
    <row r="144" spans="2:16" ht="12" thickBot="1">
      <c r="B144" s="856" t="s">
        <v>93</v>
      </c>
      <c r="C144" s="857"/>
      <c r="D144" s="857"/>
      <c r="E144" s="857"/>
      <c r="F144" s="857"/>
      <c r="G144" s="857"/>
      <c r="H144" s="857"/>
      <c r="I144" s="857"/>
      <c r="J144" s="857"/>
      <c r="K144" s="857"/>
      <c r="L144" s="857"/>
      <c r="M144" s="857"/>
      <c r="N144" s="857"/>
      <c r="O144" s="857"/>
      <c r="P144" s="858"/>
    </row>
    <row r="145" spans="2:16" ht="22.5">
      <c r="B145" s="568">
        <v>33</v>
      </c>
      <c r="C145" s="831" t="s">
        <v>94</v>
      </c>
      <c r="D145" s="596">
        <v>1963</v>
      </c>
      <c r="E145" s="596">
        <v>631</v>
      </c>
      <c r="F145" s="596">
        <v>345.2</v>
      </c>
      <c r="G145" s="596"/>
      <c r="H145" s="24" t="s">
        <v>43</v>
      </c>
      <c r="I145" s="27"/>
      <c r="J145" s="26"/>
      <c r="K145" s="27"/>
      <c r="L145" s="26"/>
      <c r="M145" s="889">
        <f>L147</f>
        <v>103.6</v>
      </c>
      <c r="N145" s="820">
        <f>ROUND(M145*0.75,3)</f>
        <v>77.7</v>
      </c>
      <c r="O145" s="820">
        <f>M145-N145-P145</f>
        <v>20.71999999999999</v>
      </c>
      <c r="P145" s="815">
        <f>ROUND(M145*0.05,3)</f>
        <v>5.18</v>
      </c>
    </row>
    <row r="146" spans="2:16" ht="11.25">
      <c r="B146" s="647"/>
      <c r="C146" s="881"/>
      <c r="D146" s="643"/>
      <c r="E146" s="643"/>
      <c r="F146" s="643"/>
      <c r="G146" s="643"/>
      <c r="H146" s="52" t="s">
        <v>46</v>
      </c>
      <c r="I146" s="62" t="s">
        <v>45</v>
      </c>
      <c r="J146" s="63">
        <v>74</v>
      </c>
      <c r="K146" s="63">
        <v>1.4</v>
      </c>
      <c r="L146" s="58">
        <f>J146*K146</f>
        <v>103.6</v>
      </c>
      <c r="M146" s="890"/>
      <c r="N146" s="821"/>
      <c r="O146" s="821"/>
      <c r="P146" s="816"/>
    </row>
    <row r="147" spans="2:16" ht="12" thickBot="1">
      <c r="B147" s="569"/>
      <c r="C147" s="713"/>
      <c r="D147" s="713"/>
      <c r="E147" s="713"/>
      <c r="F147" s="713"/>
      <c r="G147" s="713"/>
      <c r="H147" s="31" t="s">
        <v>33</v>
      </c>
      <c r="I147" s="32"/>
      <c r="J147" s="32"/>
      <c r="K147" s="33"/>
      <c r="L147" s="34">
        <f>SUM(L146:L146)</f>
        <v>103.6</v>
      </c>
      <c r="M147" s="869"/>
      <c r="N147" s="869"/>
      <c r="O147" s="869"/>
      <c r="P147" s="897"/>
    </row>
    <row r="148" spans="2:16" ht="11.25">
      <c r="B148" s="568">
        <v>34</v>
      </c>
      <c r="C148" s="831" t="s">
        <v>95</v>
      </c>
      <c r="D148" s="596">
        <v>1971</v>
      </c>
      <c r="E148" s="596">
        <v>766.4</v>
      </c>
      <c r="F148" s="596">
        <v>766.4</v>
      </c>
      <c r="G148" s="596"/>
      <c r="H148" s="61" t="s">
        <v>48</v>
      </c>
      <c r="I148" s="25" t="s">
        <v>29</v>
      </c>
      <c r="J148" s="26">
        <v>510</v>
      </c>
      <c r="K148" s="27">
        <v>1.5</v>
      </c>
      <c r="L148" s="28">
        <f>J148*K148</f>
        <v>765</v>
      </c>
      <c r="M148" s="889">
        <f>L149</f>
        <v>765</v>
      </c>
      <c r="N148" s="820">
        <f>ROUND(M148*0.75,3)</f>
        <v>573.75</v>
      </c>
      <c r="O148" s="820">
        <f>M148-N148-P148</f>
        <v>153</v>
      </c>
      <c r="P148" s="815">
        <f>ROUND(M148*0.05,3)</f>
        <v>38.25</v>
      </c>
    </row>
    <row r="149" spans="2:16" ht="12" thickBot="1">
      <c r="B149" s="569"/>
      <c r="C149" s="713"/>
      <c r="D149" s="713"/>
      <c r="E149" s="713"/>
      <c r="F149" s="713"/>
      <c r="G149" s="713"/>
      <c r="H149" s="31" t="s">
        <v>33</v>
      </c>
      <c r="I149" s="32"/>
      <c r="J149" s="32"/>
      <c r="K149" s="33"/>
      <c r="L149" s="34">
        <f>L148</f>
        <v>765</v>
      </c>
      <c r="M149" s="869"/>
      <c r="N149" s="869"/>
      <c r="O149" s="869"/>
      <c r="P149" s="897"/>
    </row>
    <row r="150" spans="2:16" ht="11.25">
      <c r="B150" s="568">
        <v>35</v>
      </c>
      <c r="C150" s="831" t="s">
        <v>96</v>
      </c>
      <c r="D150" s="596">
        <v>1972</v>
      </c>
      <c r="E150" s="596">
        <v>349.7</v>
      </c>
      <c r="F150" s="596">
        <v>349.7</v>
      </c>
      <c r="G150" s="596"/>
      <c r="H150" s="24" t="s">
        <v>42</v>
      </c>
      <c r="I150" s="25" t="s">
        <v>29</v>
      </c>
      <c r="J150" s="26">
        <v>100</v>
      </c>
      <c r="K150" s="27">
        <v>1.5</v>
      </c>
      <c r="L150" s="28">
        <f>J150*K150</f>
        <v>150</v>
      </c>
      <c r="M150" s="889">
        <f>L151</f>
        <v>150</v>
      </c>
      <c r="N150" s="820">
        <f>ROUND(M150*0.75,3)</f>
        <v>112.5</v>
      </c>
      <c r="O150" s="820">
        <f>M150-N150-P150</f>
        <v>30</v>
      </c>
      <c r="P150" s="815">
        <f>ROUND(M150*0.05,3)</f>
        <v>7.5</v>
      </c>
    </row>
    <row r="151" spans="2:16" ht="12" thickBot="1">
      <c r="B151" s="569"/>
      <c r="C151" s="713"/>
      <c r="D151" s="713"/>
      <c r="E151" s="713"/>
      <c r="F151" s="713"/>
      <c r="G151" s="713"/>
      <c r="H151" s="31" t="s">
        <v>33</v>
      </c>
      <c r="I151" s="32"/>
      <c r="J151" s="32"/>
      <c r="K151" s="33"/>
      <c r="L151" s="34">
        <f>L150</f>
        <v>150</v>
      </c>
      <c r="M151" s="869"/>
      <c r="N151" s="869"/>
      <c r="O151" s="869"/>
      <c r="P151" s="897"/>
    </row>
    <row r="152" spans="2:16" ht="12.75" customHeight="1">
      <c r="B152" s="647">
        <v>36</v>
      </c>
      <c r="C152" s="831" t="s">
        <v>97</v>
      </c>
      <c r="D152" s="643">
        <v>1965</v>
      </c>
      <c r="E152" s="643">
        <v>1072.6</v>
      </c>
      <c r="F152" s="643">
        <v>1072.6</v>
      </c>
      <c r="G152" s="596"/>
      <c r="H152" s="52" t="s">
        <v>98</v>
      </c>
      <c r="I152" s="75" t="s">
        <v>45</v>
      </c>
      <c r="J152" s="54">
        <v>670</v>
      </c>
      <c r="K152" s="53">
        <v>0.7</v>
      </c>
      <c r="L152" s="73">
        <f>J152*K152</f>
        <v>468.99999999999994</v>
      </c>
      <c r="M152" s="889">
        <f>L153</f>
        <v>468.99999999999994</v>
      </c>
      <c r="N152" s="820">
        <f>ROUND(M152*0.75,3)</f>
        <v>351.75</v>
      </c>
      <c r="O152" s="820">
        <f>M152-N152-P152</f>
        <v>93.79999999999994</v>
      </c>
      <c r="P152" s="815">
        <f>ROUND(M152*0.05,3)</f>
        <v>23.45</v>
      </c>
    </row>
    <row r="153" spans="2:16" ht="13.5" customHeight="1" thickBot="1">
      <c r="B153" s="595"/>
      <c r="C153" s="892"/>
      <c r="D153" s="597"/>
      <c r="E153" s="597"/>
      <c r="F153" s="597"/>
      <c r="G153" s="597"/>
      <c r="H153" s="76" t="s">
        <v>33</v>
      </c>
      <c r="I153" s="77"/>
      <c r="J153" s="77"/>
      <c r="K153" s="78"/>
      <c r="L153" s="79">
        <f>SUM(L152:L152)</f>
        <v>468.99999999999994</v>
      </c>
      <c r="M153" s="869"/>
      <c r="N153" s="869"/>
      <c r="O153" s="869"/>
      <c r="P153" s="897"/>
    </row>
    <row r="154" spans="2:16" ht="12" thickBot="1">
      <c r="B154" s="644" t="s">
        <v>99</v>
      </c>
      <c r="C154" s="645"/>
      <c r="D154" s="645"/>
      <c r="E154" s="645"/>
      <c r="F154" s="646"/>
      <c r="G154" s="84"/>
      <c r="H154" s="85" t="s">
        <v>113</v>
      </c>
      <c r="I154" s="86"/>
      <c r="J154" s="86"/>
      <c r="K154" s="87"/>
      <c r="L154" s="88">
        <f>L147+L149+L151+L153</f>
        <v>1487.6</v>
      </c>
      <c r="M154" s="89">
        <f>SUM(M145:M153)</f>
        <v>1487.6</v>
      </c>
      <c r="N154" s="89">
        <f>SUM(N145:N153)</f>
        <v>1115.7</v>
      </c>
      <c r="O154" s="89">
        <f>SUM(O145:O153)</f>
        <v>297.5199999999999</v>
      </c>
      <c r="P154" s="89">
        <f>SUM(P145:P153)</f>
        <v>74.38</v>
      </c>
    </row>
    <row r="155" spans="2:16" ht="12" thickBot="1">
      <c r="B155" s="856" t="s">
        <v>101</v>
      </c>
      <c r="C155" s="857"/>
      <c r="D155" s="857"/>
      <c r="E155" s="857"/>
      <c r="F155" s="857"/>
      <c r="G155" s="857"/>
      <c r="H155" s="857"/>
      <c r="I155" s="857"/>
      <c r="J155" s="857"/>
      <c r="K155" s="857"/>
      <c r="L155" s="857"/>
      <c r="M155" s="857"/>
      <c r="N155" s="857"/>
      <c r="O155" s="857"/>
      <c r="P155" s="858"/>
    </row>
    <row r="156" spans="2:16" ht="11.25">
      <c r="B156" s="568">
        <v>37</v>
      </c>
      <c r="C156" s="831" t="s">
        <v>102</v>
      </c>
      <c r="D156" s="596">
        <v>1985</v>
      </c>
      <c r="E156" s="596">
        <v>4691</v>
      </c>
      <c r="F156" s="596">
        <v>3859.5</v>
      </c>
      <c r="G156" s="596"/>
      <c r="H156" s="68" t="s">
        <v>48</v>
      </c>
      <c r="I156" s="74" t="s">
        <v>29</v>
      </c>
      <c r="J156" s="38">
        <v>1119.5</v>
      </c>
      <c r="K156" s="70">
        <v>1.2</v>
      </c>
      <c r="L156" s="71">
        <f>1182.104</f>
        <v>1182.104</v>
      </c>
      <c r="M156" s="889">
        <f>L157</f>
        <v>1182.104</v>
      </c>
      <c r="N156" s="820">
        <f>ROUND(M156*0.75,3)</f>
        <v>886.578</v>
      </c>
      <c r="O156" s="820">
        <f>M156-N156-P156</f>
        <v>236.41900000000007</v>
      </c>
      <c r="P156" s="815">
        <f>ROUND(M156*0.05,3)+0.002</f>
        <v>59.107</v>
      </c>
    </row>
    <row r="157" spans="2:16" ht="12" thickBot="1">
      <c r="B157" s="569"/>
      <c r="C157" s="713"/>
      <c r="D157" s="713"/>
      <c r="E157" s="713"/>
      <c r="F157" s="713"/>
      <c r="G157" s="713"/>
      <c r="H157" s="31" t="s">
        <v>33</v>
      </c>
      <c r="I157" s="32"/>
      <c r="J157" s="32"/>
      <c r="K157" s="33"/>
      <c r="L157" s="34">
        <f>SUM(L156)</f>
        <v>1182.104</v>
      </c>
      <c r="M157" s="869"/>
      <c r="N157" s="869"/>
      <c r="O157" s="869"/>
      <c r="P157" s="897"/>
    </row>
    <row r="158" spans="2:16" ht="12" thickBot="1">
      <c r="B158" s="644" t="s">
        <v>103</v>
      </c>
      <c r="C158" s="645"/>
      <c r="D158" s="645"/>
      <c r="E158" s="645"/>
      <c r="F158" s="646"/>
      <c r="G158" s="84"/>
      <c r="H158" s="85" t="s">
        <v>100</v>
      </c>
      <c r="I158" s="86"/>
      <c r="J158" s="86"/>
      <c r="K158" s="87"/>
      <c r="L158" s="88">
        <f>L157</f>
        <v>1182.104</v>
      </c>
      <c r="M158" s="88">
        <f>SUM(M156)</f>
        <v>1182.104</v>
      </c>
      <c r="N158" s="88">
        <f>SUM(N156)</f>
        <v>886.578</v>
      </c>
      <c r="O158" s="88">
        <f>SUM(O156)</f>
        <v>236.41900000000007</v>
      </c>
      <c r="P158" s="88">
        <f>SUM(P156)</f>
        <v>59.107</v>
      </c>
    </row>
    <row r="159" ht="18" customHeight="1" thickBot="1"/>
    <row r="160" spans="2:16" ht="22.5">
      <c r="B160" s="568">
        <v>38</v>
      </c>
      <c r="C160" s="831" t="s">
        <v>105</v>
      </c>
      <c r="D160" s="596">
        <v>1971</v>
      </c>
      <c r="E160" s="596">
        <v>327.9</v>
      </c>
      <c r="F160" s="596">
        <v>228.9</v>
      </c>
      <c r="G160" s="596"/>
      <c r="H160" s="24" t="s">
        <v>43</v>
      </c>
      <c r="I160" s="27"/>
      <c r="J160" s="26"/>
      <c r="K160" s="27"/>
      <c r="L160" s="48"/>
      <c r="M160" s="889">
        <f>L163</f>
        <v>291</v>
      </c>
      <c r="N160" s="889">
        <f>ROUND(M160*0.75,3)</f>
        <v>218.25</v>
      </c>
      <c r="O160" s="889">
        <f>M160-N160-P160</f>
        <v>58.2</v>
      </c>
      <c r="P160" s="904">
        <f>ROUND(M160*0.05,3)</f>
        <v>14.55</v>
      </c>
    </row>
    <row r="161" spans="2:16" ht="11.25">
      <c r="B161" s="647"/>
      <c r="C161" s="881"/>
      <c r="D161" s="643"/>
      <c r="E161" s="643"/>
      <c r="F161" s="643"/>
      <c r="G161" s="643"/>
      <c r="H161" s="52" t="s">
        <v>44</v>
      </c>
      <c r="I161" s="53" t="s">
        <v>45</v>
      </c>
      <c r="J161" s="54">
        <v>130</v>
      </c>
      <c r="K161" s="54">
        <v>1.7</v>
      </c>
      <c r="L161" s="58">
        <f>J161*K161</f>
        <v>221</v>
      </c>
      <c r="M161" s="890"/>
      <c r="N161" s="890"/>
      <c r="O161" s="890"/>
      <c r="P161" s="905"/>
    </row>
    <row r="162" spans="2:16" ht="11.25">
      <c r="B162" s="647"/>
      <c r="C162" s="881"/>
      <c r="D162" s="643"/>
      <c r="E162" s="643"/>
      <c r="F162" s="643"/>
      <c r="G162" s="643"/>
      <c r="H162" s="52" t="s">
        <v>46</v>
      </c>
      <c r="I162" s="53" t="s">
        <v>45</v>
      </c>
      <c r="J162" s="54">
        <v>50</v>
      </c>
      <c r="K162" s="54">
        <v>1.4</v>
      </c>
      <c r="L162" s="58">
        <f>J162*K162</f>
        <v>70</v>
      </c>
      <c r="M162" s="890"/>
      <c r="N162" s="890"/>
      <c r="O162" s="890"/>
      <c r="P162" s="905"/>
    </row>
    <row r="163" spans="2:16" ht="12" thickBot="1">
      <c r="B163" s="569"/>
      <c r="C163" s="713"/>
      <c r="D163" s="713"/>
      <c r="E163" s="713"/>
      <c r="F163" s="713"/>
      <c r="G163" s="713"/>
      <c r="H163" s="31" t="s">
        <v>33</v>
      </c>
      <c r="I163" s="32"/>
      <c r="J163" s="32"/>
      <c r="K163" s="33"/>
      <c r="L163" s="34">
        <f>SUM(L160:L162)</f>
        <v>291</v>
      </c>
      <c r="M163" s="869"/>
      <c r="N163" s="869"/>
      <c r="O163" s="869"/>
      <c r="P163" s="897"/>
    </row>
    <row r="164" spans="2:24" ht="12" thickBot="1">
      <c r="B164" s="644" t="s">
        <v>106</v>
      </c>
      <c r="C164" s="645"/>
      <c r="D164" s="645"/>
      <c r="E164" s="645"/>
      <c r="F164" s="646"/>
      <c r="G164" s="84"/>
      <c r="H164" s="85" t="s">
        <v>100</v>
      </c>
      <c r="I164" s="86"/>
      <c r="J164" s="86"/>
      <c r="K164" s="87"/>
      <c r="L164" s="88">
        <f>L163</f>
        <v>291</v>
      </c>
      <c r="M164" s="88">
        <f>SUM(M160:M163)</f>
        <v>291</v>
      </c>
      <c r="N164" s="88">
        <f aca="true" t="shared" si="1" ref="N164:X164">SUM(N160:N163)</f>
        <v>218.25</v>
      </c>
      <c r="O164" s="88">
        <f t="shared" si="1"/>
        <v>58.2</v>
      </c>
      <c r="P164" s="88">
        <f t="shared" si="1"/>
        <v>14.55</v>
      </c>
      <c r="Q164" s="88">
        <f t="shared" si="1"/>
        <v>0</v>
      </c>
      <c r="R164" s="88">
        <f t="shared" si="1"/>
        <v>0</v>
      </c>
      <c r="S164" s="88">
        <f t="shared" si="1"/>
        <v>0</v>
      </c>
      <c r="T164" s="88">
        <f t="shared" si="1"/>
        <v>0</v>
      </c>
      <c r="U164" s="88">
        <f t="shared" si="1"/>
        <v>0</v>
      </c>
      <c r="V164" s="88">
        <f t="shared" si="1"/>
        <v>0</v>
      </c>
      <c r="W164" s="88">
        <f t="shared" si="1"/>
        <v>0</v>
      </c>
      <c r="X164" s="88">
        <f t="shared" si="1"/>
        <v>0</v>
      </c>
    </row>
    <row r="165" spans="2:16" ht="12" thickBot="1">
      <c r="B165" s="856" t="s">
        <v>116</v>
      </c>
      <c r="C165" s="857"/>
      <c r="D165" s="857"/>
      <c r="E165" s="857"/>
      <c r="F165" s="857"/>
      <c r="G165" s="857"/>
      <c r="H165" s="857"/>
      <c r="I165" s="857"/>
      <c r="J165" s="857"/>
      <c r="K165" s="857"/>
      <c r="L165" s="857"/>
      <c r="M165" s="857"/>
      <c r="N165" s="857"/>
      <c r="O165" s="857"/>
      <c r="P165" s="858"/>
    </row>
    <row r="166" spans="2:16" ht="11.25">
      <c r="B166" s="576">
        <v>39</v>
      </c>
      <c r="C166" s="855" t="s">
        <v>84</v>
      </c>
      <c r="D166" s="578">
        <v>1991</v>
      </c>
      <c r="E166" s="578">
        <v>2737.3</v>
      </c>
      <c r="F166" s="578">
        <v>1598.7</v>
      </c>
      <c r="G166" s="578"/>
      <c r="H166" s="24" t="s">
        <v>42</v>
      </c>
      <c r="I166" s="67" t="s">
        <v>29</v>
      </c>
      <c r="J166" s="26">
        <v>440</v>
      </c>
      <c r="K166" s="27">
        <v>1.5</v>
      </c>
      <c r="L166" s="28">
        <f>J166*K166</f>
        <v>660</v>
      </c>
      <c r="M166" s="902">
        <f>L167</f>
        <v>660</v>
      </c>
      <c r="N166" s="903">
        <f>ROUND(M166*0.75,3)</f>
        <v>495</v>
      </c>
      <c r="O166" s="903">
        <f>M166-N166-P166</f>
        <v>132</v>
      </c>
      <c r="P166" s="898">
        <f>ROUND(M166*0.05,3)</f>
        <v>33</v>
      </c>
    </row>
    <row r="167" spans="2:16" ht="11.25">
      <c r="B167" s="901"/>
      <c r="C167" s="667"/>
      <c r="D167" s="667"/>
      <c r="E167" s="667"/>
      <c r="F167" s="667"/>
      <c r="G167" s="667"/>
      <c r="H167" s="76" t="s">
        <v>33</v>
      </c>
      <c r="I167" s="77"/>
      <c r="J167" s="77"/>
      <c r="K167" s="78"/>
      <c r="L167" s="79">
        <f>SUM(L166:L166)</f>
        <v>660</v>
      </c>
      <c r="M167" s="902"/>
      <c r="N167" s="902"/>
      <c r="O167" s="902"/>
      <c r="P167" s="899"/>
    </row>
    <row r="168" spans="2:16" ht="11.25">
      <c r="B168" s="900">
        <v>40</v>
      </c>
      <c r="C168" s="832" t="s">
        <v>107</v>
      </c>
      <c r="D168" s="666">
        <v>1993</v>
      </c>
      <c r="E168" s="666">
        <v>2709</v>
      </c>
      <c r="F168" s="666">
        <v>1572.2</v>
      </c>
      <c r="G168" s="666"/>
      <c r="H168" s="52" t="s">
        <v>42</v>
      </c>
      <c r="I168" s="75" t="s">
        <v>29</v>
      </c>
      <c r="J168" s="54">
        <v>440</v>
      </c>
      <c r="K168" s="53">
        <v>1.5</v>
      </c>
      <c r="L168" s="73">
        <f>J168*K168</f>
        <v>660</v>
      </c>
      <c r="M168" s="902">
        <f>L169</f>
        <v>660</v>
      </c>
      <c r="N168" s="903">
        <f>ROUND(M168*0.75,3)</f>
        <v>495</v>
      </c>
      <c r="O168" s="903">
        <f>M168-N168-P168</f>
        <v>132</v>
      </c>
      <c r="P168" s="898">
        <f>ROUND(M168*0.05,3)</f>
        <v>33</v>
      </c>
    </row>
    <row r="169" spans="2:16" ht="11.25">
      <c r="B169" s="901"/>
      <c r="C169" s="667"/>
      <c r="D169" s="667"/>
      <c r="E169" s="667"/>
      <c r="F169" s="667"/>
      <c r="G169" s="667"/>
      <c r="H169" s="76" t="s">
        <v>33</v>
      </c>
      <c r="I169" s="77"/>
      <c r="J169" s="77"/>
      <c r="K169" s="78"/>
      <c r="L169" s="79">
        <f>L168</f>
        <v>660</v>
      </c>
      <c r="M169" s="902"/>
      <c r="N169" s="902"/>
      <c r="O169" s="902"/>
      <c r="P169" s="899"/>
    </row>
    <row r="170" spans="2:16" ht="11.25">
      <c r="B170" s="900">
        <v>41</v>
      </c>
      <c r="C170" s="832" t="s">
        <v>83</v>
      </c>
      <c r="D170" s="666">
        <v>1985</v>
      </c>
      <c r="E170" s="666">
        <v>2650.5</v>
      </c>
      <c r="F170" s="666">
        <v>1609.4</v>
      </c>
      <c r="G170" s="666"/>
      <c r="H170" s="52" t="s">
        <v>48</v>
      </c>
      <c r="I170" s="72" t="s">
        <v>29</v>
      </c>
      <c r="J170" s="54">
        <v>1116</v>
      </c>
      <c r="K170" s="53">
        <v>1.4</v>
      </c>
      <c r="L170" s="73">
        <f>J170*K170</f>
        <v>1562.3999999999999</v>
      </c>
      <c r="M170" s="907">
        <f>L171</f>
        <v>1562.3999999999999</v>
      </c>
      <c r="N170" s="903">
        <f>ROUND(M170*0.75,3)</f>
        <v>1171.8</v>
      </c>
      <c r="O170" s="903">
        <f>M170-N170-P170</f>
        <v>312.4799999999999</v>
      </c>
      <c r="P170" s="898">
        <f>ROUND(M170*0.05,3)</f>
        <v>78.12</v>
      </c>
    </row>
    <row r="171" spans="2:16" ht="12" thickBot="1">
      <c r="B171" s="906"/>
      <c r="C171" s="579"/>
      <c r="D171" s="579"/>
      <c r="E171" s="579"/>
      <c r="F171" s="579"/>
      <c r="G171" s="579"/>
      <c r="H171" s="31" t="s">
        <v>33</v>
      </c>
      <c r="I171" s="32"/>
      <c r="J171" s="32"/>
      <c r="K171" s="33"/>
      <c r="L171" s="34">
        <f>L170</f>
        <v>1562.3999999999999</v>
      </c>
      <c r="M171" s="854"/>
      <c r="N171" s="854"/>
      <c r="O171" s="854"/>
      <c r="P171" s="852"/>
    </row>
    <row r="172" spans="2:16" ht="12" thickBot="1">
      <c r="B172" s="656" t="s">
        <v>117</v>
      </c>
      <c r="C172" s="657"/>
      <c r="D172" s="657"/>
      <c r="E172" s="657"/>
      <c r="F172" s="658"/>
      <c r="G172" s="90"/>
      <c r="H172" s="91" t="s">
        <v>62</v>
      </c>
      <c r="I172" s="92"/>
      <c r="J172" s="92"/>
      <c r="K172" s="93"/>
      <c r="L172" s="94">
        <f>L167+L169+L171</f>
        <v>2882.3999999999996</v>
      </c>
      <c r="M172" s="94">
        <f>SUM(M166:M171)</f>
        <v>2882.3999999999996</v>
      </c>
      <c r="N172" s="94">
        <f>SUM(N166:N171)</f>
        <v>2161.8</v>
      </c>
      <c r="O172" s="94">
        <f>SUM(O166:O171)</f>
        <v>576.4799999999999</v>
      </c>
      <c r="P172" s="94">
        <f>SUM(P166:P171)</f>
        <v>144.12</v>
      </c>
    </row>
    <row r="173" spans="2:24" ht="13.5" thickBot="1">
      <c r="B173" s="80"/>
      <c r="C173" s="81" t="s">
        <v>108</v>
      </c>
      <c r="D173" s="81"/>
      <c r="E173" s="103" t="e">
        <f>E11+E17+E23+#REF!+E63+E65+E69+E72+E76+E81+E86+E88+E90+E96+E99+E101+E103+E105+E107+E110+E113+E118+E120+E122+E126+E128+E132+E134+E137+E139+E141+E145+E148+E150+E152+E156+E160+E166+E168+E170</f>
        <v>#REF!</v>
      </c>
      <c r="F173" s="103" t="e">
        <f>F11+F17+F23+#REF!+F63+F65+F69+F72+F76+F81+F86+F88+F90+F96+F99+F101+F103+F105+F107+F110+F113+F118+F120+F122+F126+F128+F132+F134+F137+F139+F141+F145+F148+F150+F152+F156+F160+F166+F168+F170</f>
        <v>#REF!</v>
      </c>
      <c r="G173" s="103" t="e">
        <f>G11+G17+G23+#REF!+#REF!+G63+G65+G69+G72+#REF!+G76+G81+G86+G88+G90+G96+G99+G101+G103+G105+G107+G110+G113+G118+G120+G122+G126+G128+G132+G134+G137+G139+G141+G145+G148+G150+G152+#REF!+G156+G160+#REF!+G166+G168+G170</f>
        <v>#VALUE!</v>
      </c>
      <c r="H173" s="82" t="s">
        <v>119</v>
      </c>
      <c r="I173" s="81"/>
      <c r="J173" s="81"/>
      <c r="K173" s="81"/>
      <c r="L173" s="101" t="e">
        <f>L164+L158+L154+L143+L130+L124+L116+L94+L84+L74+L67+L61+L172</f>
        <v>#REF!</v>
      </c>
      <c r="M173" s="101">
        <f>M164+M158+M154+M143+M130+M124+M116+M94+M84+M74+M67+M61+M172</f>
        <v>27101.269999999997</v>
      </c>
      <c r="N173" s="101">
        <f>N164+N158+N154+N143+N130+N124+N116+N94+N84+N74+N67+N61+N172</f>
        <v>20325.952</v>
      </c>
      <c r="O173" s="101">
        <f>O164+O158+O154+O143+O130+O124+O116+O94+O84+O74+O67+O61+O172</f>
        <v>5420.253000000001</v>
      </c>
      <c r="P173" s="102">
        <f>P164+P158+P154+P143+P130+P124+P116+P94+P84+P74+P67+P61+P172</f>
        <v>1355.065</v>
      </c>
      <c r="Q173" s="96" t="e">
        <f>Q164+Q158+#REF!+#REF!+Q154+Q143+#REF!+Q130+Q124+Q116+Q94+Q84+Q74+Q67+Q61+Q172</f>
        <v>#REF!</v>
      </c>
      <c r="R173" s="95" t="e">
        <f>R164+R158+#REF!+#REF!+R154+R143+#REF!+R130+R124+R116+R94+R84+R74+R67+R61+R172</f>
        <v>#REF!</v>
      </c>
      <c r="S173" s="95" t="e">
        <f>S164+S158+#REF!+#REF!+S154+S143+#REF!+S130+S124+S116+S94+S84+S74+S67+S61+S172</f>
        <v>#REF!</v>
      </c>
      <c r="T173" s="95" t="e">
        <f>T164+T158+#REF!+#REF!+T154+T143+#REF!+T130+T124+T116+T94+T84+T74+T67+T61+T172</f>
        <v>#REF!</v>
      </c>
      <c r="U173" s="95" t="e">
        <f>U164+U158+#REF!+#REF!+U154+U143+#REF!+U130+U124+U116+U94+U84+U74+U67+U61+U172</f>
        <v>#REF!</v>
      </c>
      <c r="V173" s="95" t="e">
        <f>V164+V158+#REF!+#REF!+V154+V143+#REF!+V130+V124+V116+V94+V84+V74+V67+V61+V172</f>
        <v>#REF!</v>
      </c>
      <c r="W173" s="95" t="e">
        <f>W164+W158+#REF!+#REF!+W154+W143+#REF!+W130+W124+W116+W94+W84+W74+W67+W61+W172</f>
        <v>#REF!</v>
      </c>
      <c r="X173" s="95" t="e">
        <f>X164+X158+#REF!+#REF!+X154+X143+#REF!+X130+X124+X116+X94+X84+X74+X67+X61+X172</f>
        <v>#REF!</v>
      </c>
    </row>
    <row r="185" ht="11.25">
      <c r="A185" s="1" t="s">
        <v>207</v>
      </c>
    </row>
    <row r="186" spans="2:9" ht="11.25">
      <c r="B186" s="193" t="s">
        <v>209</v>
      </c>
      <c r="I186" s="2">
        <v>180</v>
      </c>
    </row>
    <row r="188" ht="11.25">
      <c r="A188" s="1" t="s">
        <v>208</v>
      </c>
    </row>
  </sheetData>
  <sheetProtection/>
  <mergeCells count="504">
    <mergeCell ref="G35:G40"/>
    <mergeCell ref="P41:P47"/>
    <mergeCell ref="N48:N54"/>
    <mergeCell ref="P35:P40"/>
    <mergeCell ref="O48:O54"/>
    <mergeCell ref="P48:P54"/>
    <mergeCell ref="O41:O47"/>
    <mergeCell ref="F23:F28"/>
    <mergeCell ref="L4:L7"/>
    <mergeCell ref="N35:N40"/>
    <mergeCell ref="M41:M47"/>
    <mergeCell ref="N41:N47"/>
    <mergeCell ref="M35:M40"/>
    <mergeCell ref="N29:N34"/>
    <mergeCell ref="M29:M34"/>
    <mergeCell ref="B10:P10"/>
    <mergeCell ref="B11:B16"/>
    <mergeCell ref="B29:B34"/>
    <mergeCell ref="E29:E34"/>
    <mergeCell ref="K4:K7"/>
    <mergeCell ref="E5:E7"/>
    <mergeCell ref="F5:G5"/>
    <mergeCell ref="G6:G7"/>
    <mergeCell ref="I4:I7"/>
    <mergeCell ref="F17:F22"/>
    <mergeCell ref="E17:E22"/>
    <mergeCell ref="G29:G34"/>
    <mergeCell ref="K1:Q1"/>
    <mergeCell ref="G17:G22"/>
    <mergeCell ref="B2:L2"/>
    <mergeCell ref="B3:P3"/>
    <mergeCell ref="B4:B7"/>
    <mergeCell ref="C4:C7"/>
    <mergeCell ref="B17:B22"/>
    <mergeCell ref="C11:C16"/>
    <mergeCell ref="B48:B54"/>
    <mergeCell ref="C48:C54"/>
    <mergeCell ref="F35:F40"/>
    <mergeCell ref="D48:D54"/>
    <mergeCell ref="E48:E54"/>
    <mergeCell ref="C41:C47"/>
    <mergeCell ref="D41:D47"/>
    <mergeCell ref="B41:B47"/>
    <mergeCell ref="B35:B40"/>
    <mergeCell ref="C35:C40"/>
    <mergeCell ref="D17:D22"/>
    <mergeCell ref="C17:C22"/>
    <mergeCell ref="F48:F54"/>
    <mergeCell ref="F29:F34"/>
    <mergeCell ref="E41:E47"/>
    <mergeCell ref="F41:F47"/>
    <mergeCell ref="E35:E40"/>
    <mergeCell ref="C29:C34"/>
    <mergeCell ref="D29:D34"/>
    <mergeCell ref="D35:D40"/>
    <mergeCell ref="N55:N60"/>
    <mergeCell ref="F55:F60"/>
    <mergeCell ref="G55:G60"/>
    <mergeCell ref="G41:G47"/>
    <mergeCell ref="G48:G54"/>
    <mergeCell ref="M48:M54"/>
    <mergeCell ref="B55:B60"/>
    <mergeCell ref="C55:C60"/>
    <mergeCell ref="C76:C80"/>
    <mergeCell ref="P72:P73"/>
    <mergeCell ref="F72:F73"/>
    <mergeCell ref="M65:M66"/>
    <mergeCell ref="F69:F71"/>
    <mergeCell ref="O69:O71"/>
    <mergeCell ref="E55:E60"/>
    <mergeCell ref="M72:M73"/>
    <mergeCell ref="E72:E73"/>
    <mergeCell ref="F81:F83"/>
    <mergeCell ref="M81:M83"/>
    <mergeCell ref="M55:M60"/>
    <mergeCell ref="M69:M71"/>
    <mergeCell ref="M63:M64"/>
    <mergeCell ref="D76:D80"/>
    <mergeCell ref="E76:E80"/>
    <mergeCell ref="B85:P85"/>
    <mergeCell ref="P81:P83"/>
    <mergeCell ref="N81:N83"/>
    <mergeCell ref="N76:N80"/>
    <mergeCell ref="O76:O80"/>
    <mergeCell ref="N72:N73"/>
    <mergeCell ref="E81:E83"/>
    <mergeCell ref="B81:B83"/>
    <mergeCell ref="D55:D60"/>
    <mergeCell ref="B74:F74"/>
    <mergeCell ref="B76:B80"/>
    <mergeCell ref="B75:P75"/>
    <mergeCell ref="P76:P80"/>
    <mergeCell ref="F76:F80"/>
    <mergeCell ref="M76:M80"/>
    <mergeCell ref="B172:F172"/>
    <mergeCell ref="O170:O171"/>
    <mergeCell ref="B170:B171"/>
    <mergeCell ref="C170:C171"/>
    <mergeCell ref="D170:D171"/>
    <mergeCell ref="E170:E171"/>
    <mergeCell ref="F170:F171"/>
    <mergeCell ref="G170:G171"/>
    <mergeCell ref="M170:M171"/>
    <mergeCell ref="P170:P171"/>
    <mergeCell ref="O160:O163"/>
    <mergeCell ref="N166:N167"/>
    <mergeCell ref="O166:O167"/>
    <mergeCell ref="N160:N163"/>
    <mergeCell ref="P168:P169"/>
    <mergeCell ref="N168:N169"/>
    <mergeCell ref="P160:P163"/>
    <mergeCell ref="O168:O169"/>
    <mergeCell ref="N170:N171"/>
    <mergeCell ref="B164:F164"/>
    <mergeCell ref="B165:P165"/>
    <mergeCell ref="B166:B167"/>
    <mergeCell ref="C166:C167"/>
    <mergeCell ref="D166:D167"/>
    <mergeCell ref="F166:F167"/>
    <mergeCell ref="B168:B169"/>
    <mergeCell ref="C168:C169"/>
    <mergeCell ref="G160:G163"/>
    <mergeCell ref="M160:M163"/>
    <mergeCell ref="F168:F169"/>
    <mergeCell ref="G168:G169"/>
    <mergeCell ref="M168:M169"/>
    <mergeCell ref="M166:M167"/>
    <mergeCell ref="D168:D169"/>
    <mergeCell ref="E166:E167"/>
    <mergeCell ref="B158:F158"/>
    <mergeCell ref="B160:B163"/>
    <mergeCell ref="C160:C163"/>
    <mergeCell ref="D160:D163"/>
    <mergeCell ref="E160:E163"/>
    <mergeCell ref="F160:F163"/>
    <mergeCell ref="E168:E169"/>
    <mergeCell ref="G166:G167"/>
    <mergeCell ref="P166:P167"/>
    <mergeCell ref="B155:P155"/>
    <mergeCell ref="B156:B157"/>
    <mergeCell ref="C156:C157"/>
    <mergeCell ref="D156:D157"/>
    <mergeCell ref="E156:E157"/>
    <mergeCell ref="F156:F157"/>
    <mergeCell ref="G156:G157"/>
    <mergeCell ref="P152:P153"/>
    <mergeCell ref="G152:G153"/>
    <mergeCell ref="F152:F153"/>
    <mergeCell ref="M152:M153"/>
    <mergeCell ref="N152:N153"/>
    <mergeCell ref="O152:O153"/>
    <mergeCell ref="P156:P157"/>
    <mergeCell ref="M156:M157"/>
    <mergeCell ref="N156:N157"/>
    <mergeCell ref="B154:F154"/>
    <mergeCell ref="O156:O157"/>
    <mergeCell ref="B152:B153"/>
    <mergeCell ref="B148:B149"/>
    <mergeCell ref="C148:C149"/>
    <mergeCell ref="D148:D149"/>
    <mergeCell ref="E148:E149"/>
    <mergeCell ref="C152:C153"/>
    <mergeCell ref="D152:D153"/>
    <mergeCell ref="N148:N149"/>
    <mergeCell ref="E152:E153"/>
    <mergeCell ref="P150:P151"/>
    <mergeCell ref="F150:F151"/>
    <mergeCell ref="G150:G151"/>
    <mergeCell ref="M150:M151"/>
    <mergeCell ref="N150:N151"/>
    <mergeCell ref="O150:O151"/>
    <mergeCell ref="P145:P147"/>
    <mergeCell ref="B150:B151"/>
    <mergeCell ref="C150:C151"/>
    <mergeCell ref="D150:D151"/>
    <mergeCell ref="E150:E151"/>
    <mergeCell ref="O148:O149"/>
    <mergeCell ref="P148:P149"/>
    <mergeCell ref="F148:F149"/>
    <mergeCell ref="G148:G149"/>
    <mergeCell ref="M148:M149"/>
    <mergeCell ref="B144:P144"/>
    <mergeCell ref="B145:B147"/>
    <mergeCell ref="C145:C147"/>
    <mergeCell ref="D145:D147"/>
    <mergeCell ref="E145:E147"/>
    <mergeCell ref="F145:F147"/>
    <mergeCell ref="G145:G147"/>
    <mergeCell ref="M145:M147"/>
    <mergeCell ref="N145:N147"/>
    <mergeCell ref="O145:O147"/>
    <mergeCell ref="B143:F143"/>
    <mergeCell ref="O141:O142"/>
    <mergeCell ref="P141:P142"/>
    <mergeCell ref="F141:F142"/>
    <mergeCell ref="G141:G142"/>
    <mergeCell ref="M141:M142"/>
    <mergeCell ref="N141:N142"/>
    <mergeCell ref="B141:B142"/>
    <mergeCell ref="C141:C142"/>
    <mergeCell ref="D141:D142"/>
    <mergeCell ref="E141:E142"/>
    <mergeCell ref="O139:O140"/>
    <mergeCell ref="P139:P140"/>
    <mergeCell ref="F139:F140"/>
    <mergeCell ref="G139:G140"/>
    <mergeCell ref="M139:M140"/>
    <mergeCell ref="N139:N140"/>
    <mergeCell ref="O137:O138"/>
    <mergeCell ref="P137:P138"/>
    <mergeCell ref="F137:F138"/>
    <mergeCell ref="G137:G138"/>
    <mergeCell ref="M137:M138"/>
    <mergeCell ref="N137:N138"/>
    <mergeCell ref="N134:N136"/>
    <mergeCell ref="B139:B140"/>
    <mergeCell ref="C139:C140"/>
    <mergeCell ref="D139:D140"/>
    <mergeCell ref="E139:E140"/>
    <mergeCell ref="B134:B136"/>
    <mergeCell ref="C134:C136"/>
    <mergeCell ref="D134:D136"/>
    <mergeCell ref="E134:E136"/>
    <mergeCell ref="P132:P133"/>
    <mergeCell ref="B137:B138"/>
    <mergeCell ref="C137:C138"/>
    <mergeCell ref="D137:D138"/>
    <mergeCell ref="E137:E138"/>
    <mergeCell ref="O134:O136"/>
    <mergeCell ref="P134:P136"/>
    <mergeCell ref="F134:F136"/>
    <mergeCell ref="G134:G136"/>
    <mergeCell ref="M134:M136"/>
    <mergeCell ref="B131:P131"/>
    <mergeCell ref="B132:B133"/>
    <mergeCell ref="C132:C133"/>
    <mergeCell ref="D132:D133"/>
    <mergeCell ref="E132:E133"/>
    <mergeCell ref="F132:F133"/>
    <mergeCell ref="G132:G133"/>
    <mergeCell ref="M132:M133"/>
    <mergeCell ref="N132:N133"/>
    <mergeCell ref="O132:O133"/>
    <mergeCell ref="B130:F130"/>
    <mergeCell ref="O128:O129"/>
    <mergeCell ref="P128:P129"/>
    <mergeCell ref="F128:F129"/>
    <mergeCell ref="G128:G129"/>
    <mergeCell ref="M128:M129"/>
    <mergeCell ref="N128:N129"/>
    <mergeCell ref="B128:B129"/>
    <mergeCell ref="C128:C129"/>
    <mergeCell ref="D128:D129"/>
    <mergeCell ref="P126:P127"/>
    <mergeCell ref="B124:F124"/>
    <mergeCell ref="B125:P125"/>
    <mergeCell ref="B126:B127"/>
    <mergeCell ref="C126:C127"/>
    <mergeCell ref="D126:D127"/>
    <mergeCell ref="E126:E127"/>
    <mergeCell ref="F126:F127"/>
    <mergeCell ref="G126:G127"/>
    <mergeCell ref="N126:N127"/>
    <mergeCell ref="B122:B123"/>
    <mergeCell ref="C122:C123"/>
    <mergeCell ref="D122:D123"/>
    <mergeCell ref="E122:E123"/>
    <mergeCell ref="O120:O121"/>
    <mergeCell ref="M122:M123"/>
    <mergeCell ref="P120:P121"/>
    <mergeCell ref="F120:F121"/>
    <mergeCell ref="G120:G121"/>
    <mergeCell ref="M120:M121"/>
    <mergeCell ref="N120:N121"/>
    <mergeCell ref="P122:P123"/>
    <mergeCell ref="O113:O115"/>
    <mergeCell ref="N113:N115"/>
    <mergeCell ref="F113:F115"/>
    <mergeCell ref="E128:E129"/>
    <mergeCell ref="O126:O127"/>
    <mergeCell ref="M126:M127"/>
    <mergeCell ref="F122:F123"/>
    <mergeCell ref="G122:G123"/>
    <mergeCell ref="O122:O123"/>
    <mergeCell ref="N122:N123"/>
    <mergeCell ref="E120:E121"/>
    <mergeCell ref="M113:M115"/>
    <mergeCell ref="B116:F116"/>
    <mergeCell ref="B117:P117"/>
    <mergeCell ref="D118:D119"/>
    <mergeCell ref="F118:F119"/>
    <mergeCell ref="B113:B115"/>
    <mergeCell ref="C113:C115"/>
    <mergeCell ref="C118:C119"/>
    <mergeCell ref="P118:P119"/>
    <mergeCell ref="B107:B109"/>
    <mergeCell ref="C107:C109"/>
    <mergeCell ref="D107:D109"/>
    <mergeCell ref="C120:C121"/>
    <mergeCell ref="D120:D121"/>
    <mergeCell ref="D113:D115"/>
    <mergeCell ref="B120:B121"/>
    <mergeCell ref="P113:P115"/>
    <mergeCell ref="O118:O119"/>
    <mergeCell ref="B118:B119"/>
    <mergeCell ref="B110:B112"/>
    <mergeCell ref="C110:C112"/>
    <mergeCell ref="E113:E115"/>
    <mergeCell ref="E118:E119"/>
    <mergeCell ref="G118:G119"/>
    <mergeCell ref="M118:M119"/>
    <mergeCell ref="N118:N119"/>
    <mergeCell ref="N110:N112"/>
    <mergeCell ref="O110:O112"/>
    <mergeCell ref="P110:P112"/>
    <mergeCell ref="N107:N109"/>
    <mergeCell ref="O107:O109"/>
    <mergeCell ref="P107:P109"/>
    <mergeCell ref="E107:E109"/>
    <mergeCell ref="F110:F112"/>
    <mergeCell ref="M110:M112"/>
    <mergeCell ref="D110:D112"/>
    <mergeCell ref="E110:E112"/>
    <mergeCell ref="F107:F109"/>
    <mergeCell ref="M107:M109"/>
    <mergeCell ref="O105:O106"/>
    <mergeCell ref="P105:P106"/>
    <mergeCell ref="M105:M106"/>
    <mergeCell ref="N105:N106"/>
    <mergeCell ref="P101:P102"/>
    <mergeCell ref="M103:M104"/>
    <mergeCell ref="M101:M102"/>
    <mergeCell ref="N101:N102"/>
    <mergeCell ref="O101:O102"/>
    <mergeCell ref="N103:N104"/>
    <mergeCell ref="O103:O104"/>
    <mergeCell ref="P103:P104"/>
    <mergeCell ref="F101:F102"/>
    <mergeCell ref="G101:G102"/>
    <mergeCell ref="D105:D106"/>
    <mergeCell ref="E105:E106"/>
    <mergeCell ref="D103:D104"/>
    <mergeCell ref="E103:E104"/>
    <mergeCell ref="D101:D102"/>
    <mergeCell ref="E101:E102"/>
    <mergeCell ref="B103:B104"/>
    <mergeCell ref="C103:C104"/>
    <mergeCell ref="O99:O100"/>
    <mergeCell ref="F105:F106"/>
    <mergeCell ref="G105:G106"/>
    <mergeCell ref="F103:F104"/>
    <mergeCell ref="G103:G104"/>
    <mergeCell ref="B99:B100"/>
    <mergeCell ref="B105:B106"/>
    <mergeCell ref="C105:C106"/>
    <mergeCell ref="B96:B98"/>
    <mergeCell ref="B101:B102"/>
    <mergeCell ref="C101:C102"/>
    <mergeCell ref="P99:P100"/>
    <mergeCell ref="O96:O98"/>
    <mergeCell ref="P96:P98"/>
    <mergeCell ref="F99:F100"/>
    <mergeCell ref="M96:M98"/>
    <mergeCell ref="N96:N98"/>
    <mergeCell ref="N99:N100"/>
    <mergeCell ref="C96:C98"/>
    <mergeCell ref="G99:G100"/>
    <mergeCell ref="D96:D98"/>
    <mergeCell ref="E96:E98"/>
    <mergeCell ref="C99:C100"/>
    <mergeCell ref="D99:D100"/>
    <mergeCell ref="E99:E100"/>
    <mergeCell ref="P90:P93"/>
    <mergeCell ref="M99:M100"/>
    <mergeCell ref="F96:F98"/>
    <mergeCell ref="G96:G98"/>
    <mergeCell ref="G90:G93"/>
    <mergeCell ref="M90:M93"/>
    <mergeCell ref="N90:N93"/>
    <mergeCell ref="B95:P95"/>
    <mergeCell ref="B94:F94"/>
    <mergeCell ref="D90:D93"/>
    <mergeCell ref="B90:B93"/>
    <mergeCell ref="C90:C93"/>
    <mergeCell ref="B86:B87"/>
    <mergeCell ref="C86:C87"/>
    <mergeCell ref="C88:C89"/>
    <mergeCell ref="F88:F89"/>
    <mergeCell ref="C81:C83"/>
    <mergeCell ref="D81:D83"/>
    <mergeCell ref="B88:B89"/>
    <mergeCell ref="E88:E89"/>
    <mergeCell ref="F86:F87"/>
    <mergeCell ref="B84:F84"/>
    <mergeCell ref="D88:D89"/>
    <mergeCell ref="F90:F93"/>
    <mergeCell ref="D86:D87"/>
    <mergeCell ref="E86:E87"/>
    <mergeCell ref="O90:O93"/>
    <mergeCell ref="G86:G87"/>
    <mergeCell ref="G88:G89"/>
    <mergeCell ref="E90:E93"/>
    <mergeCell ref="N88:N89"/>
    <mergeCell ref="O88:O89"/>
    <mergeCell ref="O86:O87"/>
    <mergeCell ref="P86:P87"/>
    <mergeCell ref="O81:O83"/>
    <mergeCell ref="N86:N87"/>
    <mergeCell ref="M88:M89"/>
    <mergeCell ref="P88:P89"/>
    <mergeCell ref="M86:M87"/>
    <mergeCell ref="G65:G66"/>
    <mergeCell ref="D69:D71"/>
    <mergeCell ref="D65:D66"/>
    <mergeCell ref="B65:B66"/>
    <mergeCell ref="C65:C66"/>
    <mergeCell ref="B69:B71"/>
    <mergeCell ref="F65:F66"/>
    <mergeCell ref="E65:E66"/>
    <mergeCell ref="E69:E71"/>
    <mergeCell ref="N69:N71"/>
    <mergeCell ref="N65:N66"/>
    <mergeCell ref="B72:B73"/>
    <mergeCell ref="C69:C71"/>
    <mergeCell ref="C72:C73"/>
    <mergeCell ref="D72:D73"/>
    <mergeCell ref="B67:F67"/>
    <mergeCell ref="B68:P68"/>
    <mergeCell ref="O72:O73"/>
    <mergeCell ref="P69:P71"/>
    <mergeCell ref="N63:N64"/>
    <mergeCell ref="P65:P66"/>
    <mergeCell ref="O65:O66"/>
    <mergeCell ref="B61:F61"/>
    <mergeCell ref="B63:B64"/>
    <mergeCell ref="C63:C64"/>
    <mergeCell ref="D63:D64"/>
    <mergeCell ref="E63:E64"/>
    <mergeCell ref="B62:P62"/>
    <mergeCell ref="O63:O64"/>
    <mergeCell ref="P63:P64"/>
    <mergeCell ref="F63:F64"/>
    <mergeCell ref="G63:G64"/>
    <mergeCell ref="W23:W28"/>
    <mergeCell ref="N23:N28"/>
    <mergeCell ref="O23:O28"/>
    <mergeCell ref="U23:U28"/>
    <mergeCell ref="V23:V28"/>
    <mergeCell ref="P23:P28"/>
    <mergeCell ref="R23:R28"/>
    <mergeCell ref="S23:S28"/>
    <mergeCell ref="O55:O60"/>
    <mergeCell ref="P55:P60"/>
    <mergeCell ref="W17:W22"/>
    <mergeCell ref="T23:T28"/>
    <mergeCell ref="U17:U22"/>
    <mergeCell ref="V17:V22"/>
    <mergeCell ref="P29:P34"/>
    <mergeCell ref="O29:O34"/>
    <mergeCell ref="O35:O40"/>
    <mergeCell ref="B23:B28"/>
    <mergeCell ref="C23:C28"/>
    <mergeCell ref="D23:D28"/>
    <mergeCell ref="E23:E28"/>
    <mergeCell ref="G23:G28"/>
    <mergeCell ref="M23:M28"/>
    <mergeCell ref="W11:W16"/>
    <mergeCell ref="M17:M22"/>
    <mergeCell ref="S17:S22"/>
    <mergeCell ref="T17:T22"/>
    <mergeCell ref="N17:N22"/>
    <mergeCell ref="O17:O22"/>
    <mergeCell ref="P17:P22"/>
    <mergeCell ref="R17:R22"/>
    <mergeCell ref="W4:W7"/>
    <mergeCell ref="N5:P5"/>
    <mergeCell ref="T4:T7"/>
    <mergeCell ref="N6:N7"/>
    <mergeCell ref="U4:U7"/>
    <mergeCell ref="V4:V7"/>
    <mergeCell ref="R4:R7"/>
    <mergeCell ref="S4:S7"/>
    <mergeCell ref="D5:D7"/>
    <mergeCell ref="J4:J7"/>
    <mergeCell ref="E4:G4"/>
    <mergeCell ref="N11:N16"/>
    <mergeCell ref="D11:D16"/>
    <mergeCell ref="F11:F16"/>
    <mergeCell ref="G11:G16"/>
    <mergeCell ref="M11:M16"/>
    <mergeCell ref="E11:E16"/>
    <mergeCell ref="P11:P16"/>
    <mergeCell ref="R11:R16"/>
    <mergeCell ref="P6:P7"/>
    <mergeCell ref="F6:F7"/>
    <mergeCell ref="H4:H7"/>
    <mergeCell ref="M5:M7"/>
    <mergeCell ref="M4:P4"/>
    <mergeCell ref="O6:O7"/>
    <mergeCell ref="O11:O16"/>
    <mergeCell ref="U11:U16"/>
    <mergeCell ref="V11:V16"/>
    <mergeCell ref="S11:S16"/>
    <mergeCell ref="T11:T16"/>
  </mergeCells>
  <printOptions/>
  <pageMargins left="0" right="0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49"/>
  <sheetViews>
    <sheetView zoomScalePageLayoutView="0" workbookViewId="0" topLeftCell="A115">
      <selection activeCell="B114" sqref="B114:B115"/>
    </sheetView>
  </sheetViews>
  <sheetFormatPr defaultColWidth="9.00390625" defaultRowHeight="12.75"/>
  <cols>
    <col min="1" max="1" width="5.75390625" style="0" customWidth="1"/>
    <col min="2" max="2" width="11.625" style="0" customWidth="1"/>
    <col min="3" max="3" width="5.75390625" style="0" customWidth="1"/>
    <col min="4" max="4" width="7.875" style="0" customWidth="1"/>
    <col min="5" max="5" width="8.75390625" style="0" customWidth="1"/>
    <col min="6" max="6" width="5.75390625" style="0" customWidth="1"/>
    <col min="7" max="7" width="16.25390625" style="0" customWidth="1"/>
    <col min="8" max="8" width="4.875" style="0" customWidth="1"/>
    <col min="9" max="10" width="9.25390625" style="0" bestFit="1" customWidth="1"/>
    <col min="11" max="11" width="10.00390625" style="0" bestFit="1" customWidth="1"/>
    <col min="12" max="12" width="10.625" style="0" bestFit="1" customWidth="1"/>
    <col min="13" max="13" width="10.00390625" style="0" bestFit="1" customWidth="1"/>
    <col min="14" max="14" width="9.625" style="0" bestFit="1" customWidth="1"/>
    <col min="15" max="16" width="9.25390625" style="0" bestFit="1" customWidth="1"/>
    <col min="17" max="17" width="9.25390625" style="0" customWidth="1"/>
  </cols>
  <sheetData>
    <row r="1" spans="1:17" ht="38.25" customHeight="1">
      <c r="A1" s="1"/>
      <c r="B1" s="2"/>
      <c r="C1" s="1"/>
      <c r="D1" s="2"/>
      <c r="E1" s="2"/>
      <c r="F1" s="2"/>
      <c r="G1" s="3"/>
      <c r="H1" s="2"/>
      <c r="I1" s="2"/>
      <c r="J1" s="2"/>
      <c r="K1" s="624" t="s">
        <v>197</v>
      </c>
      <c r="L1" s="624"/>
      <c r="M1" s="624"/>
      <c r="N1" s="624"/>
      <c r="O1" s="624"/>
      <c r="P1" s="624"/>
      <c r="Q1" s="624"/>
    </row>
    <row r="2" spans="1:17" ht="12.75">
      <c r="A2" s="1"/>
      <c r="B2" s="2"/>
      <c r="C2" s="1"/>
      <c r="D2" s="2"/>
      <c r="E2" s="2"/>
      <c r="F2" s="2"/>
      <c r="G2" s="3"/>
      <c r="H2" s="2"/>
      <c r="I2" s="2"/>
      <c r="J2" s="2"/>
      <c r="K2" s="624" t="s">
        <v>120</v>
      </c>
      <c r="L2" s="624"/>
      <c r="M2" s="624"/>
      <c r="N2" s="624"/>
      <c r="O2" s="624"/>
      <c r="P2" s="624"/>
      <c r="Q2" s="104"/>
    </row>
    <row r="3" spans="1:17" ht="13.5" customHeight="1" thickBot="1">
      <c r="A3" s="625" t="s">
        <v>121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</row>
    <row r="4" spans="1:17" ht="12.75" customHeight="1">
      <c r="A4" s="626" t="s">
        <v>0</v>
      </c>
      <c r="B4" s="733" t="s">
        <v>1</v>
      </c>
      <c r="C4" s="7" t="s">
        <v>2</v>
      </c>
      <c r="D4" s="612" t="s">
        <v>3</v>
      </c>
      <c r="E4" s="613"/>
      <c r="F4" s="631"/>
      <c r="G4" s="632" t="s">
        <v>4</v>
      </c>
      <c r="H4" s="632" t="s">
        <v>5</v>
      </c>
      <c r="I4" s="632" t="s">
        <v>6</v>
      </c>
      <c r="J4" s="637" t="s">
        <v>7</v>
      </c>
      <c r="K4" s="637" t="s">
        <v>8</v>
      </c>
      <c r="L4" s="612" t="s">
        <v>9</v>
      </c>
      <c r="M4" s="613"/>
      <c r="N4" s="613"/>
      <c r="O4" s="613"/>
      <c r="P4" s="613"/>
      <c r="Q4" s="614"/>
    </row>
    <row r="5" spans="1:17" ht="12.75" customHeight="1">
      <c r="A5" s="627"/>
      <c r="B5" s="734"/>
      <c r="C5" s="601" t="s">
        <v>16</v>
      </c>
      <c r="D5" s="604" t="s">
        <v>17</v>
      </c>
      <c r="E5" s="607" t="s">
        <v>18</v>
      </c>
      <c r="F5" s="608"/>
      <c r="G5" s="633"/>
      <c r="H5" s="635"/>
      <c r="I5" s="635"/>
      <c r="J5" s="635"/>
      <c r="K5" s="635"/>
      <c r="L5" s="605" t="s">
        <v>19</v>
      </c>
      <c r="M5" s="615" t="s">
        <v>20</v>
      </c>
      <c r="N5" s="616"/>
      <c r="O5" s="616"/>
      <c r="P5" s="616"/>
      <c r="Q5" s="617"/>
    </row>
    <row r="6" spans="1:17" ht="12.75" customHeight="1">
      <c r="A6" s="627"/>
      <c r="B6" s="734"/>
      <c r="C6" s="602"/>
      <c r="D6" s="605"/>
      <c r="E6" s="604" t="s">
        <v>21</v>
      </c>
      <c r="F6" s="604" t="s">
        <v>22</v>
      </c>
      <c r="G6" s="633"/>
      <c r="H6" s="635"/>
      <c r="I6" s="635"/>
      <c r="J6" s="635"/>
      <c r="K6" s="635"/>
      <c r="L6" s="605"/>
      <c r="M6" s="618" t="s">
        <v>23</v>
      </c>
      <c r="N6" s="601" t="s">
        <v>24</v>
      </c>
      <c r="O6" s="622" t="s">
        <v>25</v>
      </c>
      <c r="P6" s="620" t="s">
        <v>20</v>
      </c>
      <c r="Q6" s="621"/>
    </row>
    <row r="7" spans="1:17" ht="122.25">
      <c r="A7" s="627"/>
      <c r="B7" s="735"/>
      <c r="C7" s="603"/>
      <c r="D7" s="606"/>
      <c r="E7" s="606"/>
      <c r="F7" s="606"/>
      <c r="G7" s="634"/>
      <c r="H7" s="636"/>
      <c r="I7" s="636"/>
      <c r="J7" s="636"/>
      <c r="K7" s="636"/>
      <c r="L7" s="606"/>
      <c r="M7" s="619"/>
      <c r="N7" s="603"/>
      <c r="O7" s="623"/>
      <c r="P7" s="105" t="s">
        <v>122</v>
      </c>
      <c r="Q7" s="106" t="s">
        <v>123</v>
      </c>
    </row>
    <row r="8" spans="1:17" ht="12.75">
      <c r="A8" s="97">
        <v>1</v>
      </c>
      <c r="B8" s="12">
        <v>2</v>
      </c>
      <c r="C8" s="11">
        <v>3</v>
      </c>
      <c r="D8" s="12">
        <v>4</v>
      </c>
      <c r="E8" s="12">
        <v>5</v>
      </c>
      <c r="F8" s="12">
        <v>7</v>
      </c>
      <c r="G8" s="13">
        <v>6</v>
      </c>
      <c r="H8" s="12">
        <v>7</v>
      </c>
      <c r="I8" s="12">
        <v>8</v>
      </c>
      <c r="J8" s="12">
        <v>9</v>
      </c>
      <c r="K8" s="11">
        <v>10</v>
      </c>
      <c r="L8" s="12">
        <v>11</v>
      </c>
      <c r="M8" s="11">
        <v>12</v>
      </c>
      <c r="N8" s="11">
        <v>13</v>
      </c>
      <c r="O8" s="107">
        <v>14</v>
      </c>
      <c r="P8" s="108">
        <v>15</v>
      </c>
      <c r="Q8" s="109">
        <v>16</v>
      </c>
    </row>
    <row r="9" spans="1:17" ht="12.75">
      <c r="A9" s="99" t="s">
        <v>124</v>
      </c>
      <c r="B9" s="18"/>
      <c r="C9" s="19"/>
      <c r="D9" s="19"/>
      <c r="E9" s="19"/>
      <c r="F9" s="19"/>
      <c r="G9" s="20"/>
      <c r="H9" s="19"/>
      <c r="I9" s="19"/>
      <c r="J9" s="19"/>
      <c r="K9" s="19"/>
      <c r="L9" s="19"/>
      <c r="M9" s="19"/>
      <c r="N9" s="19"/>
      <c r="O9" s="18"/>
      <c r="P9" s="110"/>
      <c r="Q9" s="111"/>
    </row>
    <row r="10" spans="1:17" ht="13.5" customHeight="1" thickBot="1">
      <c r="A10" s="714" t="s">
        <v>198</v>
      </c>
      <c r="B10" s="715"/>
      <c r="C10" s="715"/>
      <c r="D10" s="715"/>
      <c r="E10" s="715"/>
      <c r="F10" s="715"/>
      <c r="G10" s="715"/>
      <c r="H10" s="715"/>
      <c r="I10" s="715"/>
      <c r="J10" s="715"/>
      <c r="K10" s="715"/>
      <c r="L10" s="715"/>
      <c r="M10" s="715"/>
      <c r="N10" s="715"/>
      <c r="O10" s="715"/>
      <c r="P10" s="715"/>
      <c r="Q10" s="716"/>
    </row>
    <row r="11" spans="1:17" ht="24" customHeight="1">
      <c r="A11" s="568">
        <v>1</v>
      </c>
      <c r="B11" s="528" t="s">
        <v>200</v>
      </c>
      <c r="C11" s="522">
        <v>1953</v>
      </c>
      <c r="D11" s="710">
        <v>405</v>
      </c>
      <c r="E11" s="522">
        <v>370.2</v>
      </c>
      <c r="F11" s="596"/>
      <c r="G11" s="272" t="s">
        <v>405</v>
      </c>
      <c r="H11" s="204" t="s">
        <v>29</v>
      </c>
      <c r="I11" s="194">
        <v>182</v>
      </c>
      <c r="J11" s="204">
        <v>1.65</v>
      </c>
      <c r="K11" s="273">
        <f>ROUND((I11*J11),3)</f>
        <v>300.3</v>
      </c>
      <c r="L11" s="523">
        <f>K12</f>
        <v>300.3</v>
      </c>
      <c r="M11" s="523">
        <f>ROUND(L11*0.75,3)</f>
        <v>225.225</v>
      </c>
      <c r="N11" s="523">
        <f>L11-M11-O11</f>
        <v>60.06000000000002</v>
      </c>
      <c r="O11" s="529">
        <f>ROUND(L11*0.05,3)</f>
        <v>15.015</v>
      </c>
      <c r="P11" s="572"/>
      <c r="Q11" s="571"/>
    </row>
    <row r="12" spans="1:17" ht="24" customHeight="1" thickBot="1">
      <c r="A12" s="720"/>
      <c r="B12" s="533"/>
      <c r="C12" s="556"/>
      <c r="D12" s="712"/>
      <c r="E12" s="556"/>
      <c r="F12" s="713"/>
      <c r="G12" s="274" t="s">
        <v>33</v>
      </c>
      <c r="H12" s="261"/>
      <c r="I12" s="261"/>
      <c r="J12" s="262"/>
      <c r="K12" s="275">
        <f>SUM(K11:K11)</f>
        <v>300.3</v>
      </c>
      <c r="L12" s="524"/>
      <c r="M12" s="524"/>
      <c r="N12" s="524"/>
      <c r="O12" s="530"/>
      <c r="P12" s="539"/>
      <c r="Q12" s="537"/>
    </row>
    <row r="13" spans="1:17" ht="18" customHeight="1">
      <c r="A13" s="568">
        <v>2</v>
      </c>
      <c r="B13" s="522" t="s">
        <v>81</v>
      </c>
      <c r="C13" s="522">
        <v>1968</v>
      </c>
      <c r="D13" s="573">
        <v>1630.8</v>
      </c>
      <c r="E13" s="522">
        <v>1498.7</v>
      </c>
      <c r="F13" s="596"/>
      <c r="G13" s="272" t="s">
        <v>405</v>
      </c>
      <c r="H13" s="194" t="s">
        <v>29</v>
      </c>
      <c r="I13" s="194">
        <v>788</v>
      </c>
      <c r="J13" s="204">
        <v>1.65</v>
      </c>
      <c r="K13" s="236">
        <f>ROUND((I13*J13),3)</f>
        <v>1300.2</v>
      </c>
      <c r="L13" s="523">
        <f>K14</f>
        <v>1300.2</v>
      </c>
      <c r="M13" s="523">
        <f>ROUND(L13*0.75,3)</f>
        <v>975.15</v>
      </c>
      <c r="N13" s="523">
        <f>L13-M13-O13</f>
        <v>260.0400000000001</v>
      </c>
      <c r="O13" s="523">
        <f>ROUND(L13*0.05,3)</f>
        <v>65.01</v>
      </c>
      <c r="P13" s="572"/>
      <c r="Q13" s="571"/>
    </row>
    <row r="14" spans="1:17" ht="24" customHeight="1" thickBot="1">
      <c r="A14" s="595"/>
      <c r="B14" s="534"/>
      <c r="C14" s="534"/>
      <c r="D14" s="575"/>
      <c r="E14" s="534"/>
      <c r="F14" s="597"/>
      <c r="G14" s="276" t="s">
        <v>33</v>
      </c>
      <c r="H14" s="277"/>
      <c r="I14" s="277"/>
      <c r="J14" s="278"/>
      <c r="K14" s="269">
        <f>SUM(K13:K13)</f>
        <v>1300.2</v>
      </c>
      <c r="L14" s="524"/>
      <c r="M14" s="524"/>
      <c r="N14" s="524"/>
      <c r="O14" s="524"/>
      <c r="P14" s="539"/>
      <c r="Q14" s="537"/>
    </row>
    <row r="15" spans="1:17" ht="13.5" thickBot="1">
      <c r="A15" s="644" t="s">
        <v>199</v>
      </c>
      <c r="B15" s="645"/>
      <c r="C15" s="645"/>
      <c r="D15" s="645"/>
      <c r="E15" s="646"/>
      <c r="F15" s="84"/>
      <c r="G15" s="85" t="s">
        <v>111</v>
      </c>
      <c r="H15" s="86"/>
      <c r="I15" s="86"/>
      <c r="J15" s="87"/>
      <c r="K15" s="268">
        <f>K12+K14</f>
        <v>1600.5</v>
      </c>
      <c r="L15" s="89">
        <f aca="true" t="shared" si="0" ref="L15:Q15">SUM(L11:L14)</f>
        <v>1600.5</v>
      </c>
      <c r="M15" s="89">
        <f t="shared" si="0"/>
        <v>1200.375</v>
      </c>
      <c r="N15" s="89">
        <f t="shared" si="0"/>
        <v>320.1000000000001</v>
      </c>
      <c r="O15" s="89">
        <f t="shared" si="0"/>
        <v>80.025</v>
      </c>
      <c r="P15" s="89">
        <f t="shared" si="0"/>
        <v>0</v>
      </c>
      <c r="Q15" s="89">
        <f t="shared" si="0"/>
        <v>0</v>
      </c>
    </row>
    <row r="16" spans="1:17" ht="13.5" thickBot="1">
      <c r="A16" s="495" t="s">
        <v>55</v>
      </c>
      <c r="B16" s="496"/>
      <c r="C16" s="496"/>
      <c r="D16" s="496"/>
      <c r="E16" s="496"/>
      <c r="F16" s="496"/>
      <c r="G16" s="496"/>
      <c r="H16" s="496"/>
      <c r="I16" s="496"/>
      <c r="J16" s="496"/>
      <c r="K16" s="496"/>
      <c r="L16" s="496"/>
      <c r="M16" s="496"/>
      <c r="N16" s="496"/>
      <c r="O16" s="496"/>
      <c r="P16" s="496"/>
      <c r="Q16" s="497"/>
    </row>
    <row r="17" spans="1:17" s="222" customFormat="1" ht="24" customHeight="1">
      <c r="A17" s="640">
        <v>3</v>
      </c>
      <c r="B17" s="522" t="s">
        <v>434</v>
      </c>
      <c r="C17" s="522">
        <v>1981</v>
      </c>
      <c r="D17" s="573">
        <v>3096</v>
      </c>
      <c r="E17" s="522">
        <v>2562.9</v>
      </c>
      <c r="F17" s="522"/>
      <c r="G17" s="202" t="s">
        <v>486</v>
      </c>
      <c r="H17" s="247"/>
      <c r="I17" s="198"/>
      <c r="J17" s="199"/>
      <c r="K17" s="238"/>
      <c r="L17" s="523">
        <f>K21</f>
        <v>1107.6</v>
      </c>
      <c r="M17" s="523">
        <f>ROUND(L17*0.75,3)</f>
        <v>830.7</v>
      </c>
      <c r="N17" s="523">
        <f>L17-M17-O17</f>
        <v>221.51999999999987</v>
      </c>
      <c r="O17" s="529">
        <f>ROUND(L17*0.05,3)</f>
        <v>55.38</v>
      </c>
      <c r="P17" s="586"/>
      <c r="Q17" s="589"/>
    </row>
    <row r="18" spans="1:17" s="222" customFormat="1" ht="19.5" customHeight="1">
      <c r="A18" s="641"/>
      <c r="B18" s="453"/>
      <c r="C18" s="453"/>
      <c r="D18" s="574"/>
      <c r="E18" s="453"/>
      <c r="F18" s="453"/>
      <c r="G18" s="202" t="s">
        <v>432</v>
      </c>
      <c r="H18" s="198" t="s">
        <v>45</v>
      </c>
      <c r="I18" s="198">
        <v>470</v>
      </c>
      <c r="J18" s="199">
        <v>1.68</v>
      </c>
      <c r="K18" s="238">
        <f>ROUND((I18*J18),3)</f>
        <v>789.6</v>
      </c>
      <c r="L18" s="454"/>
      <c r="M18" s="454"/>
      <c r="N18" s="454"/>
      <c r="O18" s="517"/>
      <c r="P18" s="586"/>
      <c r="Q18" s="589"/>
    </row>
    <row r="19" spans="1:17" s="222" customFormat="1" ht="9.75" customHeight="1">
      <c r="A19" s="641"/>
      <c r="B19" s="453"/>
      <c r="C19" s="453"/>
      <c r="D19" s="574"/>
      <c r="E19" s="453"/>
      <c r="F19" s="453"/>
      <c r="G19" s="202" t="s">
        <v>46</v>
      </c>
      <c r="H19" s="198" t="s">
        <v>45</v>
      </c>
      <c r="I19" s="198">
        <v>60</v>
      </c>
      <c r="J19" s="199">
        <v>1.6</v>
      </c>
      <c r="K19" s="238">
        <f>ROUND((I19*J19),3)</f>
        <v>96</v>
      </c>
      <c r="L19" s="454"/>
      <c r="M19" s="454"/>
      <c r="N19" s="454"/>
      <c r="O19" s="517"/>
      <c r="P19" s="586"/>
      <c r="Q19" s="589"/>
    </row>
    <row r="20" spans="1:17" s="222" customFormat="1" ht="9" customHeight="1">
      <c r="A20" s="641"/>
      <c r="B20" s="453"/>
      <c r="C20" s="453"/>
      <c r="D20" s="574"/>
      <c r="E20" s="453"/>
      <c r="F20" s="453"/>
      <c r="G20" s="202" t="s">
        <v>257</v>
      </c>
      <c r="H20" s="198" t="s">
        <v>45</v>
      </c>
      <c r="I20" s="198">
        <v>148</v>
      </c>
      <c r="J20" s="199">
        <v>1.5</v>
      </c>
      <c r="K20" s="238">
        <f>ROUND((I20*J20),3)</f>
        <v>222</v>
      </c>
      <c r="L20" s="454"/>
      <c r="M20" s="454"/>
      <c r="N20" s="454"/>
      <c r="O20" s="517"/>
      <c r="P20" s="586"/>
      <c r="Q20" s="589"/>
    </row>
    <row r="21" spans="1:17" s="222" customFormat="1" ht="20.25" customHeight="1" thickBot="1">
      <c r="A21" s="642"/>
      <c r="B21" s="534"/>
      <c r="C21" s="534"/>
      <c r="D21" s="534"/>
      <c r="E21" s="534"/>
      <c r="F21" s="534"/>
      <c r="G21" s="276" t="s">
        <v>33</v>
      </c>
      <c r="H21" s="277"/>
      <c r="I21" s="277"/>
      <c r="J21" s="278"/>
      <c r="K21" s="269">
        <f>SUM(K17:K20)</f>
        <v>1107.6</v>
      </c>
      <c r="L21" s="524"/>
      <c r="M21" s="524"/>
      <c r="N21" s="524"/>
      <c r="O21" s="530"/>
      <c r="P21" s="587"/>
      <c r="Q21" s="590"/>
    </row>
    <row r="22" spans="1:17" ht="15.75" customHeight="1">
      <c r="A22" s="576">
        <v>4</v>
      </c>
      <c r="B22" s="483" t="s">
        <v>442</v>
      </c>
      <c r="C22" s="502">
        <v>1982</v>
      </c>
      <c r="D22" s="502">
        <v>3272.5</v>
      </c>
      <c r="E22" s="502">
        <v>2662.5</v>
      </c>
      <c r="F22" s="502"/>
      <c r="G22" s="300" t="s">
        <v>182</v>
      </c>
      <c r="H22" s="271" t="s">
        <v>29</v>
      </c>
      <c r="I22" s="215">
        <v>282</v>
      </c>
      <c r="J22" s="216">
        <v>1.65</v>
      </c>
      <c r="K22" s="242">
        <f>I22*J22</f>
        <v>465.29999999999995</v>
      </c>
      <c r="L22" s="460">
        <f>K23</f>
        <v>465.29999999999995</v>
      </c>
      <c r="M22" s="508">
        <f>ROUND(L22*0.75,3)</f>
        <v>348.975</v>
      </c>
      <c r="N22" s="508">
        <f>L22-M22-O22</f>
        <v>93.05999999999993</v>
      </c>
      <c r="O22" s="489">
        <f>ROUND(L22*0.05,3)</f>
        <v>23.265</v>
      </c>
      <c r="P22" s="572"/>
      <c r="Q22" s="571"/>
    </row>
    <row r="23" spans="1:17" ht="18.75" customHeight="1" thickBot="1">
      <c r="A23" s="577"/>
      <c r="B23" s="503"/>
      <c r="C23" s="503"/>
      <c r="D23" s="503"/>
      <c r="E23" s="503"/>
      <c r="F23" s="503"/>
      <c r="G23" s="217" t="s">
        <v>33</v>
      </c>
      <c r="H23" s="218"/>
      <c r="I23" s="218"/>
      <c r="J23" s="219"/>
      <c r="K23" s="240">
        <f>K22</f>
        <v>465.29999999999995</v>
      </c>
      <c r="L23" s="531"/>
      <c r="M23" s="531"/>
      <c r="N23" s="531"/>
      <c r="O23" s="591"/>
      <c r="P23" s="539"/>
      <c r="Q23" s="537"/>
    </row>
    <row r="24" spans="1:17" ht="13.5" customHeight="1">
      <c r="A24" s="576">
        <v>5</v>
      </c>
      <c r="B24" s="483" t="s">
        <v>443</v>
      </c>
      <c r="C24" s="502">
        <v>1989</v>
      </c>
      <c r="D24" s="502">
        <v>4918.1</v>
      </c>
      <c r="E24" s="502">
        <v>4191.3</v>
      </c>
      <c r="F24" s="502"/>
      <c r="G24" s="301" t="s">
        <v>48</v>
      </c>
      <c r="H24" s="224" t="s">
        <v>29</v>
      </c>
      <c r="I24" s="225">
        <v>1224</v>
      </c>
      <c r="J24" s="226">
        <v>1.65</v>
      </c>
      <c r="K24" s="244">
        <f>I24*J24</f>
        <v>2019.6</v>
      </c>
      <c r="L24" s="460">
        <f>K25</f>
        <v>2019.6</v>
      </c>
      <c r="M24" s="508">
        <f>ROUND(L24*0.75,3)</f>
        <v>1514.7</v>
      </c>
      <c r="N24" s="508">
        <f>L24-M24-O24</f>
        <v>403.91999999999985</v>
      </c>
      <c r="O24" s="489">
        <f>ROUND(L24*0.05,3)</f>
        <v>100.98</v>
      </c>
      <c r="P24" s="558"/>
      <c r="Q24" s="559"/>
    </row>
    <row r="25" spans="1:17" ht="15.75" customHeight="1" thickBot="1">
      <c r="A25" s="577"/>
      <c r="B25" s="503"/>
      <c r="C25" s="503"/>
      <c r="D25" s="503"/>
      <c r="E25" s="503"/>
      <c r="F25" s="503"/>
      <c r="G25" s="217" t="s">
        <v>33</v>
      </c>
      <c r="H25" s="218"/>
      <c r="I25" s="218"/>
      <c r="J25" s="219"/>
      <c r="K25" s="240">
        <f>K24</f>
        <v>2019.6</v>
      </c>
      <c r="L25" s="531"/>
      <c r="M25" s="531"/>
      <c r="N25" s="531"/>
      <c r="O25" s="591"/>
      <c r="P25" s="558"/>
      <c r="Q25" s="559"/>
    </row>
    <row r="26" spans="1:17" ht="13.5" thickBot="1">
      <c r="A26" s="644" t="s">
        <v>437</v>
      </c>
      <c r="B26" s="645"/>
      <c r="C26" s="645"/>
      <c r="D26" s="645"/>
      <c r="E26" s="646"/>
      <c r="F26" s="84"/>
      <c r="G26" s="85" t="s">
        <v>110</v>
      </c>
      <c r="H26" s="86"/>
      <c r="I26" s="86"/>
      <c r="J26" s="87"/>
      <c r="K26" s="88">
        <f>K21+K23+K25</f>
        <v>3592.5</v>
      </c>
      <c r="L26" s="89">
        <f>SUM(L17:L25)</f>
        <v>3592.5</v>
      </c>
      <c r="M26" s="89">
        <f>SUM(M17:M25)</f>
        <v>2694.375</v>
      </c>
      <c r="N26" s="89">
        <f>SUM(N17:N25)</f>
        <v>718.4999999999997</v>
      </c>
      <c r="O26" s="89">
        <f>SUM(O17:O25)</f>
        <v>179.625</v>
      </c>
      <c r="P26" s="89">
        <f>SUM(P22:P25)</f>
        <v>0</v>
      </c>
      <c r="Q26" s="89">
        <f>SUM(Q22:Q25)</f>
        <v>0</v>
      </c>
    </row>
    <row r="27" spans="1:17" ht="13.5" thickBot="1">
      <c r="A27" s="495" t="s">
        <v>52</v>
      </c>
      <c r="B27" s="496"/>
      <c r="C27" s="496"/>
      <c r="D27" s="496"/>
      <c r="E27" s="496"/>
      <c r="F27" s="496"/>
      <c r="G27" s="496"/>
      <c r="H27" s="496"/>
      <c r="I27" s="496"/>
      <c r="J27" s="496"/>
      <c r="K27" s="496"/>
      <c r="L27" s="496"/>
      <c r="M27" s="496"/>
      <c r="N27" s="496"/>
      <c r="O27" s="496"/>
      <c r="P27" s="496"/>
      <c r="Q27" s="497"/>
    </row>
    <row r="28" spans="1:17" ht="18" customHeight="1">
      <c r="A28" s="568">
        <v>6</v>
      </c>
      <c r="B28" s="522" t="s">
        <v>445</v>
      </c>
      <c r="C28" s="522">
        <v>1978</v>
      </c>
      <c r="D28" s="573">
        <v>3628.6</v>
      </c>
      <c r="E28" s="522">
        <v>3174.1</v>
      </c>
      <c r="F28" s="596"/>
      <c r="G28" s="290" t="s">
        <v>37</v>
      </c>
      <c r="H28" s="194" t="s">
        <v>29</v>
      </c>
      <c r="I28" s="194">
        <v>1160</v>
      </c>
      <c r="J28" s="204">
        <v>1.7</v>
      </c>
      <c r="K28" s="236">
        <f>ROUND((I28*J28),3)</f>
        <v>1972</v>
      </c>
      <c r="L28" s="523">
        <f>K29</f>
        <v>1972</v>
      </c>
      <c r="M28" s="523">
        <f>ROUND(L28*0.75,3)</f>
        <v>1479</v>
      </c>
      <c r="N28" s="523">
        <f>L28-M28-O28</f>
        <v>394.4</v>
      </c>
      <c r="O28" s="529">
        <f>ROUND(L28*0.05,3)</f>
        <v>98.6</v>
      </c>
      <c r="P28" s="558"/>
      <c r="Q28" s="559"/>
    </row>
    <row r="29" spans="1:17" ht="24" customHeight="1" thickBot="1">
      <c r="A29" s="595"/>
      <c r="B29" s="534"/>
      <c r="C29" s="534"/>
      <c r="D29" s="534"/>
      <c r="E29" s="534"/>
      <c r="F29" s="597"/>
      <c r="G29" s="276" t="s">
        <v>33</v>
      </c>
      <c r="H29" s="277"/>
      <c r="I29" s="277"/>
      <c r="J29" s="278"/>
      <c r="K29" s="269">
        <f>SUM(K28:K28)</f>
        <v>1972</v>
      </c>
      <c r="L29" s="524"/>
      <c r="M29" s="524"/>
      <c r="N29" s="524"/>
      <c r="O29" s="530"/>
      <c r="P29" s="539"/>
      <c r="Q29" s="537"/>
    </row>
    <row r="30" spans="1:17" s="222" customFormat="1" ht="18" customHeight="1">
      <c r="A30" s="640">
        <v>7</v>
      </c>
      <c r="B30" s="522" t="s">
        <v>458</v>
      </c>
      <c r="C30" s="522">
        <v>1985</v>
      </c>
      <c r="D30" s="573">
        <v>7132.4</v>
      </c>
      <c r="E30" s="522">
        <v>6108.7</v>
      </c>
      <c r="F30" s="522"/>
      <c r="G30" s="293" t="s">
        <v>182</v>
      </c>
      <c r="H30" s="194" t="s">
        <v>29</v>
      </c>
      <c r="I30" s="194">
        <v>472</v>
      </c>
      <c r="J30" s="204">
        <v>1.65</v>
      </c>
      <c r="K30" s="236">
        <f>ROUND((I30*J30),3)</f>
        <v>778.8</v>
      </c>
      <c r="L30" s="523">
        <f>K31</f>
        <v>778.8</v>
      </c>
      <c r="M30" s="523">
        <f>ROUND(L30*0.75,3)</f>
        <v>584.1</v>
      </c>
      <c r="N30" s="523">
        <f>L30-M30-O30</f>
        <v>155.75999999999993</v>
      </c>
      <c r="O30" s="529">
        <f>ROUND(L30*0.05,3)</f>
        <v>38.94</v>
      </c>
      <c r="P30" s="585"/>
      <c r="Q30" s="588"/>
    </row>
    <row r="31" spans="1:17" s="222" customFormat="1" ht="20.25" customHeight="1" thickBot="1">
      <c r="A31" s="642"/>
      <c r="B31" s="534"/>
      <c r="C31" s="534"/>
      <c r="D31" s="534"/>
      <c r="E31" s="534"/>
      <c r="F31" s="534"/>
      <c r="G31" s="276" t="s">
        <v>33</v>
      </c>
      <c r="H31" s="277"/>
      <c r="I31" s="277"/>
      <c r="J31" s="278"/>
      <c r="K31" s="289">
        <f>SUM(K30:K30)</f>
        <v>778.8</v>
      </c>
      <c r="L31" s="524"/>
      <c r="M31" s="524"/>
      <c r="N31" s="524"/>
      <c r="O31" s="530"/>
      <c r="P31" s="587"/>
      <c r="Q31" s="590"/>
    </row>
    <row r="32" spans="1:17" ht="13.5" thickBot="1">
      <c r="A32" s="644" t="s">
        <v>54</v>
      </c>
      <c r="B32" s="645"/>
      <c r="C32" s="645"/>
      <c r="D32" s="645"/>
      <c r="E32" s="646"/>
      <c r="F32" s="84"/>
      <c r="G32" s="85" t="s">
        <v>111</v>
      </c>
      <c r="H32" s="86"/>
      <c r="I32" s="86"/>
      <c r="J32" s="87"/>
      <c r="K32" s="88">
        <f>K29+K31</f>
        <v>2750.8</v>
      </c>
      <c r="L32" s="88">
        <f aca="true" t="shared" si="1" ref="L32:Q32">SUM(L28:L31)</f>
        <v>2750.8</v>
      </c>
      <c r="M32" s="88">
        <f t="shared" si="1"/>
        <v>2063.1</v>
      </c>
      <c r="N32" s="88">
        <f t="shared" si="1"/>
        <v>550.1599999999999</v>
      </c>
      <c r="O32" s="88">
        <f t="shared" si="1"/>
        <v>137.54</v>
      </c>
      <c r="P32" s="88">
        <f t="shared" si="1"/>
        <v>0</v>
      </c>
      <c r="Q32" s="88">
        <f t="shared" si="1"/>
        <v>0</v>
      </c>
    </row>
    <row r="33" spans="1:17" ht="13.5" thickBot="1">
      <c r="A33" s="495" t="s">
        <v>41</v>
      </c>
      <c r="B33" s="496"/>
      <c r="C33" s="496"/>
      <c r="D33" s="496"/>
      <c r="E33" s="496"/>
      <c r="F33" s="496"/>
      <c r="G33" s="496"/>
      <c r="H33" s="496"/>
      <c r="I33" s="496"/>
      <c r="J33" s="496"/>
      <c r="K33" s="496"/>
      <c r="L33" s="496"/>
      <c r="M33" s="496"/>
      <c r="N33" s="496"/>
      <c r="O33" s="496"/>
      <c r="P33" s="496"/>
      <c r="Q33" s="497"/>
    </row>
    <row r="34" spans="1:17" s="222" customFormat="1" ht="18" customHeight="1">
      <c r="A34" s="640">
        <v>8</v>
      </c>
      <c r="B34" s="522" t="s">
        <v>460</v>
      </c>
      <c r="C34" s="522" t="s">
        <v>461</v>
      </c>
      <c r="D34" s="573">
        <v>7132.4</v>
      </c>
      <c r="E34" s="522">
        <v>6108.7</v>
      </c>
      <c r="F34" s="522"/>
      <c r="G34" s="293" t="s">
        <v>182</v>
      </c>
      <c r="H34" s="194" t="s">
        <v>29</v>
      </c>
      <c r="I34" s="194">
        <v>354</v>
      </c>
      <c r="J34" s="204">
        <v>1.65</v>
      </c>
      <c r="K34" s="236">
        <f>ROUND((I34*J34),3)</f>
        <v>584.1</v>
      </c>
      <c r="L34" s="523">
        <f>K35</f>
        <v>584.1</v>
      </c>
      <c r="M34" s="523">
        <f>ROUND(L34*0.75,3)</f>
        <v>438.075</v>
      </c>
      <c r="N34" s="523">
        <f>L34-M34-O34</f>
        <v>116.82000000000004</v>
      </c>
      <c r="O34" s="529">
        <f>ROUND(L34*0.05,3)</f>
        <v>29.205</v>
      </c>
      <c r="P34" s="585"/>
      <c r="Q34" s="588"/>
    </row>
    <row r="35" spans="1:17" s="222" customFormat="1" ht="20.25" customHeight="1" thickBot="1">
      <c r="A35" s="642"/>
      <c r="B35" s="534"/>
      <c r="C35" s="534"/>
      <c r="D35" s="534"/>
      <c r="E35" s="534"/>
      <c r="F35" s="534"/>
      <c r="G35" s="276" t="s">
        <v>33</v>
      </c>
      <c r="H35" s="277"/>
      <c r="I35" s="277"/>
      <c r="J35" s="278">
        <v>1.65</v>
      </c>
      <c r="K35" s="289">
        <f>SUM(K34:K34)</f>
        <v>584.1</v>
      </c>
      <c r="L35" s="524"/>
      <c r="M35" s="524"/>
      <c r="N35" s="524"/>
      <c r="O35" s="530"/>
      <c r="P35" s="587"/>
      <c r="Q35" s="590"/>
    </row>
    <row r="36" spans="1:17" ht="13.5" customHeight="1">
      <c r="A36" s="576">
        <v>9</v>
      </c>
      <c r="B36" s="483" t="s">
        <v>462</v>
      </c>
      <c r="C36" s="502">
        <v>1996</v>
      </c>
      <c r="D36" s="502">
        <v>1833</v>
      </c>
      <c r="E36" s="502">
        <v>1495.6</v>
      </c>
      <c r="F36" s="502"/>
      <c r="G36" s="293" t="s">
        <v>182</v>
      </c>
      <c r="H36" s="224" t="s">
        <v>29</v>
      </c>
      <c r="I36" s="225">
        <v>448</v>
      </c>
      <c r="J36" s="226">
        <v>1.65</v>
      </c>
      <c r="K36" s="244">
        <f>I36*J36</f>
        <v>739.1999999999999</v>
      </c>
      <c r="L36" s="460">
        <f>K37</f>
        <v>739.1999999999999</v>
      </c>
      <c r="M36" s="508">
        <f>ROUND(L36*0.75,3)</f>
        <v>554.4</v>
      </c>
      <c r="N36" s="508">
        <f>L36-M36-O36</f>
        <v>147.83999999999995</v>
      </c>
      <c r="O36" s="489">
        <f>ROUND(L36*0.05,3)</f>
        <v>36.96</v>
      </c>
      <c r="P36" s="572"/>
      <c r="Q36" s="571"/>
    </row>
    <row r="37" spans="1:17" ht="15.75" customHeight="1" thickBot="1">
      <c r="A37" s="577"/>
      <c r="B37" s="503"/>
      <c r="C37" s="503"/>
      <c r="D37" s="503"/>
      <c r="E37" s="503"/>
      <c r="F37" s="503"/>
      <c r="G37" s="217" t="s">
        <v>33</v>
      </c>
      <c r="H37" s="218"/>
      <c r="I37" s="218"/>
      <c r="J37" s="219"/>
      <c r="K37" s="289">
        <f>SUM(K36:K36)</f>
        <v>739.1999999999999</v>
      </c>
      <c r="L37" s="531"/>
      <c r="M37" s="531"/>
      <c r="N37" s="531"/>
      <c r="O37" s="591"/>
      <c r="P37" s="539"/>
      <c r="Q37" s="537"/>
    </row>
    <row r="38" spans="1:17" ht="13.5" customHeight="1">
      <c r="A38" s="576">
        <v>10</v>
      </c>
      <c r="B38" s="483" t="s">
        <v>464</v>
      </c>
      <c r="C38" s="502">
        <v>1993</v>
      </c>
      <c r="D38" s="502">
        <v>1890.9</v>
      </c>
      <c r="E38" s="502">
        <v>1703.2</v>
      </c>
      <c r="F38" s="502"/>
      <c r="G38" s="293" t="s">
        <v>182</v>
      </c>
      <c r="H38" s="224" t="s">
        <v>29</v>
      </c>
      <c r="I38" s="225">
        <v>188</v>
      </c>
      <c r="J38" s="226">
        <v>1.65</v>
      </c>
      <c r="K38" s="244">
        <f>I38*J38</f>
        <v>310.2</v>
      </c>
      <c r="L38" s="460">
        <f>K39</f>
        <v>310.2</v>
      </c>
      <c r="M38" s="508">
        <f>ROUND(L38*0.75,3)</f>
        <v>232.65</v>
      </c>
      <c r="N38" s="508">
        <f>L38-M38-O38</f>
        <v>62.039999999999985</v>
      </c>
      <c r="O38" s="489">
        <f>ROUND(L38*0.05,3)</f>
        <v>15.51</v>
      </c>
      <c r="P38" s="572"/>
      <c r="Q38" s="571"/>
    </row>
    <row r="39" spans="1:17" ht="15.75" customHeight="1" thickBot="1">
      <c r="A39" s="577"/>
      <c r="B39" s="503"/>
      <c r="C39" s="503"/>
      <c r="D39" s="503"/>
      <c r="E39" s="503"/>
      <c r="F39" s="503"/>
      <c r="G39" s="217" t="s">
        <v>33</v>
      </c>
      <c r="H39" s="218"/>
      <c r="I39" s="218"/>
      <c r="J39" s="219"/>
      <c r="K39" s="289">
        <f>SUM(K38:K38)</f>
        <v>310.2</v>
      </c>
      <c r="L39" s="531"/>
      <c r="M39" s="531"/>
      <c r="N39" s="531"/>
      <c r="O39" s="591"/>
      <c r="P39" s="539"/>
      <c r="Q39" s="537"/>
    </row>
    <row r="40" spans="1:17" ht="13.5" thickBot="1">
      <c r="A40" s="644"/>
      <c r="B40" s="645"/>
      <c r="C40" s="645"/>
      <c r="D40" s="645"/>
      <c r="E40" s="646"/>
      <c r="F40" s="84"/>
      <c r="G40" s="85" t="s">
        <v>110</v>
      </c>
      <c r="H40" s="86"/>
      <c r="I40" s="86"/>
      <c r="J40" s="87"/>
      <c r="K40" s="88">
        <f>K35+K37+K39</f>
        <v>1633.5</v>
      </c>
      <c r="L40" s="88">
        <f aca="true" t="shared" si="2" ref="L40:Q40">SUM(L34:L39)</f>
        <v>1633.5</v>
      </c>
      <c r="M40" s="88">
        <f t="shared" si="2"/>
        <v>1225.125</v>
      </c>
      <c r="N40" s="88">
        <f t="shared" si="2"/>
        <v>326.69999999999993</v>
      </c>
      <c r="O40" s="88">
        <f t="shared" si="2"/>
        <v>81.675</v>
      </c>
      <c r="P40" s="88">
        <f t="shared" si="2"/>
        <v>0</v>
      </c>
      <c r="Q40" s="88">
        <f t="shared" si="2"/>
        <v>0</v>
      </c>
    </row>
    <row r="41" spans="1:17" ht="13.5" thickBot="1">
      <c r="A41" s="566" t="s">
        <v>59</v>
      </c>
      <c r="B41" s="567"/>
      <c r="C41" s="567"/>
      <c r="D41" s="567"/>
      <c r="E41" s="567"/>
      <c r="F41" s="567"/>
      <c r="G41" s="567"/>
      <c r="H41" s="567"/>
      <c r="I41" s="567"/>
      <c r="J41" s="567"/>
      <c r="K41" s="567"/>
      <c r="L41" s="567"/>
      <c r="M41" s="567"/>
      <c r="N41" s="567"/>
      <c r="O41" s="567"/>
      <c r="P41" s="567"/>
      <c r="Q41" s="561"/>
    </row>
    <row r="42" spans="1:17" ht="13.5" customHeight="1">
      <c r="A42" s="568">
        <v>11</v>
      </c>
      <c r="B42" s="528" t="s">
        <v>342</v>
      </c>
      <c r="C42" s="522">
        <v>1974</v>
      </c>
      <c r="D42" s="553">
        <v>1639.5</v>
      </c>
      <c r="E42" s="522">
        <v>1061.7</v>
      </c>
      <c r="F42" s="522"/>
      <c r="G42" s="202" t="s">
        <v>42</v>
      </c>
      <c r="H42" s="199" t="s">
        <v>29</v>
      </c>
      <c r="I42" s="198">
        <v>111.25</v>
      </c>
      <c r="J42" s="199">
        <v>1.65</v>
      </c>
      <c r="K42" s="266">
        <f>I42*J42</f>
        <v>183.5625</v>
      </c>
      <c r="L42" s="535">
        <f>K43</f>
        <v>183.5625</v>
      </c>
      <c r="M42" s="523">
        <f>ROUND(L42*0.75,3)</f>
        <v>137.672</v>
      </c>
      <c r="N42" s="523">
        <f>L42-M42-O42</f>
        <v>36.712500000000006</v>
      </c>
      <c r="O42" s="529">
        <f>ROUND(L42*0.05,3)</f>
        <v>9.178</v>
      </c>
      <c r="P42" s="558"/>
      <c r="Q42" s="559"/>
    </row>
    <row r="43" spans="1:17" ht="18.75" customHeight="1" thickBot="1">
      <c r="A43" s="569"/>
      <c r="B43" s="548"/>
      <c r="C43" s="548"/>
      <c r="D43" s="718"/>
      <c r="E43" s="548"/>
      <c r="F43" s="548"/>
      <c r="G43" s="217" t="s">
        <v>33</v>
      </c>
      <c r="H43" s="218"/>
      <c r="I43" s="218"/>
      <c r="J43" s="219"/>
      <c r="K43" s="240">
        <f>SUM(K42:K42)</f>
        <v>183.5625</v>
      </c>
      <c r="L43" s="560"/>
      <c r="M43" s="560"/>
      <c r="N43" s="560"/>
      <c r="O43" s="565"/>
      <c r="P43" s="539"/>
      <c r="Q43" s="537"/>
    </row>
    <row r="44" spans="1:17" ht="13.5" customHeight="1">
      <c r="A44" s="568">
        <v>12</v>
      </c>
      <c r="B44" s="528" t="s">
        <v>350</v>
      </c>
      <c r="C44" s="522">
        <v>1990</v>
      </c>
      <c r="D44" s="553">
        <v>3620</v>
      </c>
      <c r="E44" s="522">
        <v>2289.2</v>
      </c>
      <c r="F44" s="522"/>
      <c r="G44" s="202" t="s">
        <v>42</v>
      </c>
      <c r="H44" s="199" t="s">
        <v>29</v>
      </c>
      <c r="I44" s="198">
        <v>350</v>
      </c>
      <c r="J44" s="199">
        <v>1.65</v>
      </c>
      <c r="K44" s="266">
        <f>I44*J44</f>
        <v>577.5</v>
      </c>
      <c r="L44" s="535">
        <f>K45</f>
        <v>577.5</v>
      </c>
      <c r="M44" s="523">
        <f>ROUND(L44*0.75,3)</f>
        <v>433.125</v>
      </c>
      <c r="N44" s="523">
        <f>L44-M44-O44</f>
        <v>115.5</v>
      </c>
      <c r="O44" s="529">
        <f>ROUND(L44*0.05,3)</f>
        <v>28.875</v>
      </c>
      <c r="P44" s="558"/>
      <c r="Q44" s="721"/>
    </row>
    <row r="45" spans="1:17" ht="18.75" customHeight="1" thickBot="1">
      <c r="A45" s="569"/>
      <c r="B45" s="548"/>
      <c r="C45" s="548"/>
      <c r="D45" s="718"/>
      <c r="E45" s="548"/>
      <c r="F45" s="548"/>
      <c r="G45" s="217" t="s">
        <v>33</v>
      </c>
      <c r="H45" s="218"/>
      <c r="I45" s="218"/>
      <c r="J45" s="219"/>
      <c r="K45" s="240">
        <f>SUM(K44:K44)</f>
        <v>577.5</v>
      </c>
      <c r="L45" s="560"/>
      <c r="M45" s="560"/>
      <c r="N45" s="560"/>
      <c r="O45" s="565"/>
      <c r="P45" s="539"/>
      <c r="Q45" s="722"/>
    </row>
    <row r="46" spans="1:17" ht="13.5" customHeight="1">
      <c r="A46" s="568">
        <v>13</v>
      </c>
      <c r="B46" s="528" t="s">
        <v>354</v>
      </c>
      <c r="C46" s="522">
        <v>1977</v>
      </c>
      <c r="D46" s="553">
        <v>1472.6</v>
      </c>
      <c r="E46" s="522">
        <v>968.4</v>
      </c>
      <c r="F46" s="522"/>
      <c r="G46" s="202" t="s">
        <v>42</v>
      </c>
      <c r="H46" s="199" t="s">
        <v>29</v>
      </c>
      <c r="I46" s="198">
        <v>145</v>
      </c>
      <c r="J46" s="199">
        <v>1.65</v>
      </c>
      <c r="K46" s="266">
        <f>I46*J46</f>
        <v>239.25</v>
      </c>
      <c r="L46" s="535">
        <f>K47</f>
        <v>239.25</v>
      </c>
      <c r="M46" s="523">
        <f>ROUND(L46*0.75,3)</f>
        <v>179.438</v>
      </c>
      <c r="N46" s="523">
        <f>L46-M46-O46</f>
        <v>47.84900000000001</v>
      </c>
      <c r="O46" s="529">
        <f>ROUND(L46*0.05,3)</f>
        <v>11.963</v>
      </c>
      <c r="P46" s="558"/>
      <c r="Q46" s="721"/>
    </row>
    <row r="47" spans="1:17" ht="18.75" customHeight="1" thickBot="1">
      <c r="A47" s="569"/>
      <c r="B47" s="548"/>
      <c r="C47" s="548"/>
      <c r="D47" s="718"/>
      <c r="E47" s="548"/>
      <c r="F47" s="548"/>
      <c r="G47" s="217" t="s">
        <v>33</v>
      </c>
      <c r="H47" s="218"/>
      <c r="I47" s="218"/>
      <c r="J47" s="219"/>
      <c r="K47" s="240">
        <f>SUM(K46:K46)</f>
        <v>239.25</v>
      </c>
      <c r="L47" s="560"/>
      <c r="M47" s="560"/>
      <c r="N47" s="560"/>
      <c r="O47" s="565"/>
      <c r="P47" s="539"/>
      <c r="Q47" s="722"/>
    </row>
    <row r="48" spans="1:17" ht="13.5" customHeight="1">
      <c r="A48" s="568">
        <v>14</v>
      </c>
      <c r="B48" s="528" t="s">
        <v>356</v>
      </c>
      <c r="C48" s="522">
        <v>1983</v>
      </c>
      <c r="D48" s="553">
        <v>3345</v>
      </c>
      <c r="E48" s="553">
        <v>1984</v>
      </c>
      <c r="F48" s="522"/>
      <c r="G48" s="203" t="s">
        <v>48</v>
      </c>
      <c r="H48" s="199" t="s">
        <v>29</v>
      </c>
      <c r="I48" s="198">
        <v>600.06</v>
      </c>
      <c r="J48" s="199">
        <v>1.65</v>
      </c>
      <c r="K48" s="266">
        <f>I48*J48</f>
        <v>990.0989999999998</v>
      </c>
      <c r="L48" s="535">
        <f>K49</f>
        <v>990.0989999999998</v>
      </c>
      <c r="M48" s="523">
        <f>ROUND(L48*0.75,3)</f>
        <v>742.574</v>
      </c>
      <c r="N48" s="523">
        <f>L48-M48-O48</f>
        <v>198.01999999999987</v>
      </c>
      <c r="O48" s="529">
        <f>ROUND(L48*0.05,3)</f>
        <v>49.505</v>
      </c>
      <c r="P48" s="558"/>
      <c r="Q48" s="721"/>
    </row>
    <row r="49" spans="1:17" ht="18.75" customHeight="1" thickBot="1">
      <c r="A49" s="569"/>
      <c r="B49" s="548"/>
      <c r="C49" s="548"/>
      <c r="D49" s="718"/>
      <c r="E49" s="718"/>
      <c r="F49" s="548"/>
      <c r="G49" s="217" t="s">
        <v>33</v>
      </c>
      <c r="H49" s="218"/>
      <c r="I49" s="218"/>
      <c r="J49" s="219"/>
      <c r="K49" s="240">
        <f>SUM(K48:K48)</f>
        <v>990.0989999999998</v>
      </c>
      <c r="L49" s="560"/>
      <c r="M49" s="560"/>
      <c r="N49" s="560"/>
      <c r="O49" s="565"/>
      <c r="P49" s="539"/>
      <c r="Q49" s="722"/>
    </row>
    <row r="50" spans="1:17" ht="13.5" thickBot="1">
      <c r="A50" s="644"/>
      <c r="B50" s="645"/>
      <c r="C50" s="645"/>
      <c r="D50" s="645"/>
      <c r="E50" s="646"/>
      <c r="F50" s="84"/>
      <c r="G50" s="85" t="s">
        <v>468</v>
      </c>
      <c r="H50" s="86"/>
      <c r="I50" s="86"/>
      <c r="J50" s="87"/>
      <c r="K50" s="268">
        <f>K43+K45+K47+K49</f>
        <v>1990.4114999999997</v>
      </c>
      <c r="L50" s="89">
        <f aca="true" t="shared" si="3" ref="L50:Q50">SUM(L42:L49)</f>
        <v>1990.4114999999997</v>
      </c>
      <c r="M50" s="89">
        <f t="shared" si="3"/>
        <v>1492.809</v>
      </c>
      <c r="N50" s="89">
        <f t="shared" si="3"/>
        <v>398.0814999999999</v>
      </c>
      <c r="O50" s="89">
        <f t="shared" si="3"/>
        <v>99.521</v>
      </c>
      <c r="P50" s="89">
        <f t="shared" si="3"/>
        <v>0</v>
      </c>
      <c r="Q50" s="89">
        <f t="shared" si="3"/>
        <v>0</v>
      </c>
    </row>
    <row r="51" spans="1:17" ht="13.5" thickBot="1">
      <c r="A51" s="495" t="s">
        <v>63</v>
      </c>
      <c r="B51" s="496"/>
      <c r="C51" s="496"/>
      <c r="D51" s="496"/>
      <c r="E51" s="496"/>
      <c r="F51" s="496"/>
      <c r="G51" s="496"/>
      <c r="H51" s="496"/>
      <c r="I51" s="496"/>
      <c r="J51" s="496"/>
      <c r="K51" s="496"/>
      <c r="L51" s="496"/>
      <c r="M51" s="496"/>
      <c r="N51" s="496"/>
      <c r="O51" s="496"/>
      <c r="P51" s="496"/>
      <c r="Q51" s="497"/>
    </row>
    <row r="52" spans="1:17" ht="14.25" customHeight="1">
      <c r="A52" s="527">
        <v>15</v>
      </c>
      <c r="B52" s="528" t="s">
        <v>299</v>
      </c>
      <c r="C52" s="522">
        <v>1970</v>
      </c>
      <c r="D52" s="522">
        <v>3362.4</v>
      </c>
      <c r="E52" s="553">
        <v>3107.7</v>
      </c>
      <c r="F52" s="522"/>
      <c r="G52" s="203" t="s">
        <v>293</v>
      </c>
      <c r="H52" s="243" t="s">
        <v>29</v>
      </c>
      <c r="I52" s="225">
        <v>1200</v>
      </c>
      <c r="J52" s="226">
        <v>1.65</v>
      </c>
      <c r="K52" s="244">
        <f>I52*J52</f>
        <v>1980</v>
      </c>
      <c r="L52" s="523">
        <f>K53</f>
        <v>1980</v>
      </c>
      <c r="M52" s="523">
        <f>ROUND(L52*0.75,3)</f>
        <v>1485</v>
      </c>
      <c r="N52" s="523">
        <f>L52-M52-O52</f>
        <v>396</v>
      </c>
      <c r="O52" s="529">
        <f>ROUND(L52*0.05,3)</f>
        <v>99</v>
      </c>
      <c r="P52" s="572"/>
      <c r="Q52" s="571"/>
    </row>
    <row r="53" spans="1:17" ht="18" customHeight="1" thickBot="1">
      <c r="A53" s="570"/>
      <c r="B53" s="548"/>
      <c r="C53" s="556"/>
      <c r="D53" s="556"/>
      <c r="E53" s="557"/>
      <c r="F53" s="548"/>
      <c r="G53" s="217" t="s">
        <v>33</v>
      </c>
      <c r="H53" s="218"/>
      <c r="I53" s="218"/>
      <c r="J53" s="219"/>
      <c r="K53" s="240">
        <f>SUM(K52:K52)</f>
        <v>1980</v>
      </c>
      <c r="L53" s="524"/>
      <c r="M53" s="560"/>
      <c r="N53" s="560"/>
      <c r="O53" s="565"/>
      <c r="P53" s="539"/>
      <c r="Q53" s="537"/>
    </row>
    <row r="54" spans="1:17" ht="10.5" customHeight="1">
      <c r="A54" s="449">
        <v>16</v>
      </c>
      <c r="B54" s="522" t="s">
        <v>300</v>
      </c>
      <c r="C54" s="332">
        <v>1992</v>
      </c>
      <c r="D54" s="332">
        <v>6199.6</v>
      </c>
      <c r="E54" s="333">
        <v>4825.6</v>
      </c>
      <c r="F54" s="453"/>
      <c r="G54" s="202" t="s">
        <v>182</v>
      </c>
      <c r="H54" s="214" t="s">
        <v>29</v>
      </c>
      <c r="I54" s="198">
        <v>220</v>
      </c>
      <c r="J54" s="199">
        <v>1.65</v>
      </c>
      <c r="K54" s="238">
        <f>I54*J54</f>
        <v>363</v>
      </c>
      <c r="L54" s="454">
        <f>K55</f>
        <v>363</v>
      </c>
      <c r="M54" s="523">
        <f>ROUND(L54*0.75,3)</f>
        <v>272.25</v>
      </c>
      <c r="N54" s="523">
        <f>L54-M54-O54</f>
        <v>72.6</v>
      </c>
      <c r="O54" s="529">
        <f>ROUND(L54*0.05,3)</f>
        <v>18.15</v>
      </c>
      <c r="P54" s="558"/>
      <c r="Q54" s="559"/>
    </row>
    <row r="55" spans="1:17" ht="18" customHeight="1" thickBot="1">
      <c r="A55" s="570"/>
      <c r="B55" s="534"/>
      <c r="C55" s="334"/>
      <c r="D55" s="334"/>
      <c r="E55" s="335"/>
      <c r="F55" s="548"/>
      <c r="G55" s="217" t="s">
        <v>33</v>
      </c>
      <c r="H55" s="218"/>
      <c r="I55" s="218"/>
      <c r="J55" s="219"/>
      <c r="K55" s="240">
        <f>SUM(K54:K54)</f>
        <v>363</v>
      </c>
      <c r="L55" s="524"/>
      <c r="M55" s="560"/>
      <c r="N55" s="560"/>
      <c r="O55" s="565"/>
      <c r="P55" s="539"/>
      <c r="Q55" s="537"/>
    </row>
    <row r="56" spans="1:17" ht="13.5" thickBot="1">
      <c r="A56" s="644" t="s">
        <v>73</v>
      </c>
      <c r="B56" s="645"/>
      <c r="C56" s="645"/>
      <c r="D56" s="645"/>
      <c r="E56" s="646"/>
      <c r="F56" s="84"/>
      <c r="G56" s="85" t="s">
        <v>111</v>
      </c>
      <c r="H56" s="86"/>
      <c r="I56" s="86"/>
      <c r="J56" s="87"/>
      <c r="K56" s="126">
        <f>K53+K55</f>
        <v>2343</v>
      </c>
      <c r="L56" s="89">
        <f aca="true" t="shared" si="4" ref="L56:Q56">SUM(L52:L55)</f>
        <v>2343</v>
      </c>
      <c r="M56" s="89">
        <f t="shared" si="4"/>
        <v>1757.25</v>
      </c>
      <c r="N56" s="89">
        <f t="shared" si="4"/>
        <v>468.6</v>
      </c>
      <c r="O56" s="89">
        <f t="shared" si="4"/>
        <v>117.15</v>
      </c>
      <c r="P56" s="89">
        <f t="shared" si="4"/>
        <v>0</v>
      </c>
      <c r="Q56" s="89">
        <f t="shared" si="4"/>
        <v>0</v>
      </c>
    </row>
    <row r="57" spans="1:17" ht="13.5" thickBot="1">
      <c r="A57" s="566" t="s">
        <v>359</v>
      </c>
      <c r="B57" s="567"/>
      <c r="C57" s="567"/>
      <c r="D57" s="567"/>
      <c r="E57" s="567"/>
      <c r="F57" s="567"/>
      <c r="G57" s="567"/>
      <c r="H57" s="567"/>
      <c r="I57" s="567"/>
      <c r="J57" s="567"/>
      <c r="K57" s="567"/>
      <c r="L57" s="567"/>
      <c r="M57" s="567"/>
      <c r="N57" s="567"/>
      <c r="O57" s="567"/>
      <c r="P57" s="567"/>
      <c r="Q57" s="561"/>
    </row>
    <row r="58" spans="1:17" ht="12.75" customHeight="1">
      <c r="A58" s="527">
        <v>17</v>
      </c>
      <c r="B58" s="528" t="s">
        <v>360</v>
      </c>
      <c r="C58" s="522" t="s">
        <v>361</v>
      </c>
      <c r="D58" s="522">
        <v>4344.2</v>
      </c>
      <c r="E58" s="553">
        <v>3595.3</v>
      </c>
      <c r="F58" s="522"/>
      <c r="G58" s="201" t="s">
        <v>293</v>
      </c>
      <c r="H58" s="235" t="s">
        <v>29</v>
      </c>
      <c r="I58" s="194">
        <v>800</v>
      </c>
      <c r="J58" s="204">
        <v>1.65</v>
      </c>
      <c r="K58" s="236">
        <f>I58*J58</f>
        <v>1320</v>
      </c>
      <c r="L58" s="535">
        <f>K59</f>
        <v>1320</v>
      </c>
      <c r="M58" s="523">
        <f>ROUND(L58*0.75,3)</f>
        <v>990</v>
      </c>
      <c r="N58" s="523">
        <f>L58-M58-O58</f>
        <v>264</v>
      </c>
      <c r="O58" s="529">
        <f>ROUND(L58*0.05,3)</f>
        <v>66</v>
      </c>
      <c r="P58" s="572"/>
      <c r="Q58" s="571"/>
    </row>
    <row r="59" spans="1:17" ht="18" customHeight="1" thickBot="1">
      <c r="A59" s="570"/>
      <c r="B59" s="533"/>
      <c r="C59" s="556"/>
      <c r="D59" s="556"/>
      <c r="E59" s="557"/>
      <c r="F59" s="548"/>
      <c r="G59" s="217" t="s">
        <v>33</v>
      </c>
      <c r="H59" s="218"/>
      <c r="I59" s="218"/>
      <c r="J59" s="219"/>
      <c r="K59" s="240">
        <f>SUM(K58:K58)</f>
        <v>1320</v>
      </c>
      <c r="L59" s="701"/>
      <c r="M59" s="701"/>
      <c r="N59" s="701"/>
      <c r="O59" s="736"/>
      <c r="P59" s="558"/>
      <c r="Q59" s="559"/>
    </row>
    <row r="60" spans="1:17" ht="23.25" customHeight="1" thickBot="1">
      <c r="A60" s="527">
        <v>18</v>
      </c>
      <c r="B60" s="528" t="s">
        <v>364</v>
      </c>
      <c r="C60" s="522">
        <v>1976</v>
      </c>
      <c r="D60" s="522">
        <v>3575.3</v>
      </c>
      <c r="E60" s="553">
        <v>3168.9</v>
      </c>
      <c r="F60" s="551"/>
      <c r="G60" s="201" t="s">
        <v>293</v>
      </c>
      <c r="H60" s="235" t="s">
        <v>29</v>
      </c>
      <c r="I60" s="194">
        <v>1300</v>
      </c>
      <c r="J60" s="204">
        <v>1.65</v>
      </c>
      <c r="K60" s="236">
        <f>I60*J60</f>
        <v>2145</v>
      </c>
      <c r="L60" s="552">
        <f>K61</f>
        <v>2145</v>
      </c>
      <c r="M60" s="523">
        <f>ROUND(L60*0.75,3)</f>
        <v>1608.75</v>
      </c>
      <c r="N60" s="523">
        <f>L60-M60-O60</f>
        <v>429</v>
      </c>
      <c r="O60" s="529">
        <f>ROUND(L60*0.05,3)</f>
        <v>107.25</v>
      </c>
      <c r="P60" s="540"/>
      <c r="Q60" s="538"/>
    </row>
    <row r="61" spans="1:17" ht="18.75" customHeight="1" thickBot="1">
      <c r="A61" s="532"/>
      <c r="B61" s="533"/>
      <c r="C61" s="534"/>
      <c r="D61" s="534"/>
      <c r="E61" s="546"/>
      <c r="F61" s="548"/>
      <c r="G61" s="217" t="s">
        <v>33</v>
      </c>
      <c r="H61" s="218"/>
      <c r="I61" s="218"/>
      <c r="J61" s="219"/>
      <c r="K61" s="240">
        <f>SUM(K60:K60)</f>
        <v>2145</v>
      </c>
      <c r="L61" s="550"/>
      <c r="M61" s="524"/>
      <c r="N61" s="524"/>
      <c r="O61" s="530"/>
      <c r="P61" s="540"/>
      <c r="Q61" s="538"/>
    </row>
    <row r="62" spans="1:17" ht="13.5" thickBot="1">
      <c r="A62" s="644"/>
      <c r="B62" s="645"/>
      <c r="C62" s="645"/>
      <c r="D62" s="645"/>
      <c r="E62" s="646"/>
      <c r="F62" s="84"/>
      <c r="G62" s="85" t="s">
        <v>111</v>
      </c>
      <c r="H62" s="86"/>
      <c r="I62" s="86"/>
      <c r="J62" s="87"/>
      <c r="K62" s="270">
        <f>K59+K61</f>
        <v>3465</v>
      </c>
      <c r="L62" s="89">
        <f aca="true" t="shared" si="5" ref="L62:Q62">SUM(L58:L61)</f>
        <v>3465</v>
      </c>
      <c r="M62" s="89">
        <f t="shared" si="5"/>
        <v>2598.75</v>
      </c>
      <c r="N62" s="89">
        <f t="shared" si="5"/>
        <v>693</v>
      </c>
      <c r="O62" s="89">
        <f t="shared" si="5"/>
        <v>173.25</v>
      </c>
      <c r="P62" s="89">
        <f t="shared" si="5"/>
        <v>0</v>
      </c>
      <c r="Q62" s="89">
        <f t="shared" si="5"/>
        <v>0</v>
      </c>
    </row>
    <row r="63" spans="1:17" ht="13.5" thickBot="1">
      <c r="A63" s="495" t="s">
        <v>365</v>
      </c>
      <c r="B63" s="496"/>
      <c r="C63" s="496"/>
      <c r="D63" s="496"/>
      <c r="E63" s="496"/>
      <c r="F63" s="496"/>
      <c r="G63" s="496"/>
      <c r="H63" s="496"/>
      <c r="I63" s="496"/>
      <c r="J63" s="496"/>
      <c r="K63" s="496"/>
      <c r="L63" s="496"/>
      <c r="M63" s="496"/>
      <c r="N63" s="496"/>
      <c r="O63" s="496"/>
      <c r="P63" s="496"/>
      <c r="Q63" s="497"/>
    </row>
    <row r="64" spans="1:17" ht="17.25" customHeight="1" thickBot="1">
      <c r="A64" s="562">
        <v>19</v>
      </c>
      <c r="B64" s="563" t="s">
        <v>375</v>
      </c>
      <c r="C64" s="522">
        <v>1971</v>
      </c>
      <c r="D64" s="522">
        <v>2770.2</v>
      </c>
      <c r="E64" s="553">
        <v>2528.1</v>
      </c>
      <c r="F64" s="551"/>
      <c r="G64" s="201" t="s">
        <v>255</v>
      </c>
      <c r="H64" s="235" t="s">
        <v>45</v>
      </c>
      <c r="I64" s="194">
        <v>570</v>
      </c>
      <c r="J64" s="204">
        <v>0.65</v>
      </c>
      <c r="K64" s="236">
        <f>I64*J64</f>
        <v>370.5</v>
      </c>
      <c r="L64" s="552">
        <f>K65</f>
        <v>370.5</v>
      </c>
      <c r="M64" s="523">
        <f>ROUND(L64*0.75,3)</f>
        <v>277.875</v>
      </c>
      <c r="N64" s="523">
        <f>L64-M64-O64</f>
        <v>74.1</v>
      </c>
      <c r="O64" s="529">
        <f>ROUND(L64*0.05,3)</f>
        <v>18.525</v>
      </c>
      <c r="P64" s="540"/>
      <c r="Q64" s="538"/>
    </row>
    <row r="65" spans="1:17" ht="18.75" customHeight="1" thickBot="1">
      <c r="A65" s="542"/>
      <c r="B65" s="544"/>
      <c r="C65" s="534"/>
      <c r="D65" s="534"/>
      <c r="E65" s="546"/>
      <c r="F65" s="548"/>
      <c r="G65" s="217" t="s">
        <v>33</v>
      </c>
      <c r="H65" s="218"/>
      <c r="I65" s="218"/>
      <c r="J65" s="219"/>
      <c r="K65" s="240">
        <f>SUM(K64:K64)</f>
        <v>370.5</v>
      </c>
      <c r="L65" s="550"/>
      <c r="M65" s="524"/>
      <c r="N65" s="524"/>
      <c r="O65" s="530"/>
      <c r="P65" s="540"/>
      <c r="Q65" s="538"/>
    </row>
    <row r="66" spans="1:17" ht="18.75" customHeight="1" thickBot="1">
      <c r="A66" s="562">
        <v>20</v>
      </c>
      <c r="B66" s="563" t="s">
        <v>377</v>
      </c>
      <c r="C66" s="522">
        <v>1971</v>
      </c>
      <c r="D66" s="522">
        <v>2337.7</v>
      </c>
      <c r="E66" s="553">
        <v>2012.2</v>
      </c>
      <c r="F66" s="551"/>
      <c r="G66" s="201" t="s">
        <v>255</v>
      </c>
      <c r="H66" s="235" t="s">
        <v>45</v>
      </c>
      <c r="I66" s="194">
        <v>510</v>
      </c>
      <c r="J66" s="204">
        <v>0.65</v>
      </c>
      <c r="K66" s="236">
        <f>I66*J66</f>
        <v>331.5</v>
      </c>
      <c r="L66" s="552">
        <f>K67</f>
        <v>331.5</v>
      </c>
      <c r="M66" s="523">
        <f>ROUND(L66*0.75,3)</f>
        <v>248.625</v>
      </c>
      <c r="N66" s="523">
        <f>L66-M66-O66</f>
        <v>66.3</v>
      </c>
      <c r="O66" s="529">
        <f>ROUND(L66*0.05,3)</f>
        <v>16.575</v>
      </c>
      <c r="P66" s="540"/>
      <c r="Q66" s="538"/>
    </row>
    <row r="67" spans="1:17" ht="18.75" customHeight="1" thickBot="1">
      <c r="A67" s="542"/>
      <c r="B67" s="544"/>
      <c r="C67" s="534"/>
      <c r="D67" s="534"/>
      <c r="E67" s="546"/>
      <c r="F67" s="548"/>
      <c r="G67" s="217" t="s">
        <v>33</v>
      </c>
      <c r="H67" s="218"/>
      <c r="I67" s="218"/>
      <c r="J67" s="219"/>
      <c r="K67" s="240">
        <f>SUM(K66:K66)</f>
        <v>331.5</v>
      </c>
      <c r="L67" s="550"/>
      <c r="M67" s="524"/>
      <c r="N67" s="524"/>
      <c r="O67" s="530"/>
      <c r="P67" s="540"/>
      <c r="Q67" s="538"/>
    </row>
    <row r="68" spans="1:17" ht="17.25" customHeight="1">
      <c r="A68" s="921">
        <v>21</v>
      </c>
      <c r="B68" s="563" t="s">
        <v>380</v>
      </c>
      <c r="C68" s="522" t="s">
        <v>381</v>
      </c>
      <c r="D68" s="522">
        <v>4769.3</v>
      </c>
      <c r="E68" s="553">
        <v>4237.3</v>
      </c>
      <c r="F68" s="551"/>
      <c r="G68" s="201" t="s">
        <v>293</v>
      </c>
      <c r="H68" s="235" t="s">
        <v>29</v>
      </c>
      <c r="I68" s="194">
        <v>600</v>
      </c>
      <c r="J68" s="204">
        <v>1.65</v>
      </c>
      <c r="K68" s="236">
        <f>I68*J68</f>
        <v>990</v>
      </c>
      <c r="L68" s="552">
        <f>K69</f>
        <v>990</v>
      </c>
      <c r="M68" s="523">
        <f>ROUND(L68*0.75,3)</f>
        <v>742.5</v>
      </c>
      <c r="N68" s="523">
        <f>L68-M68-O68</f>
        <v>198</v>
      </c>
      <c r="O68" s="523">
        <f>ROUND(L68*0.05,3)</f>
        <v>49.5</v>
      </c>
      <c r="P68" s="572"/>
      <c r="Q68" s="571"/>
    </row>
    <row r="69" spans="1:17" ht="18.75" customHeight="1" thickBot="1">
      <c r="A69" s="926"/>
      <c r="B69" s="544"/>
      <c r="C69" s="534"/>
      <c r="D69" s="534"/>
      <c r="E69" s="546"/>
      <c r="F69" s="548"/>
      <c r="G69" s="217" t="s">
        <v>33</v>
      </c>
      <c r="H69" s="218"/>
      <c r="I69" s="218"/>
      <c r="J69" s="219"/>
      <c r="K69" s="240">
        <f>SUM(K68:K68)</f>
        <v>990</v>
      </c>
      <c r="L69" s="550"/>
      <c r="M69" s="524"/>
      <c r="N69" s="524"/>
      <c r="O69" s="524"/>
      <c r="P69" s="539"/>
      <c r="Q69" s="537"/>
    </row>
    <row r="70" spans="1:17" ht="13.5" thickBot="1">
      <c r="A70" s="644" t="s">
        <v>366</v>
      </c>
      <c r="B70" s="645"/>
      <c r="C70" s="645"/>
      <c r="D70" s="645"/>
      <c r="E70" s="646"/>
      <c r="F70" s="84"/>
      <c r="G70" s="249" t="s">
        <v>110</v>
      </c>
      <c r="H70" s="86"/>
      <c r="I70" s="86"/>
      <c r="J70" s="87"/>
      <c r="K70" s="270">
        <f>K65+K67+K69</f>
        <v>1692</v>
      </c>
      <c r="L70" s="89">
        <f aca="true" t="shared" si="6" ref="L70:Q70">SUM(L64:L69)</f>
        <v>1692</v>
      </c>
      <c r="M70" s="89">
        <f t="shared" si="6"/>
        <v>1269</v>
      </c>
      <c r="N70" s="89">
        <f t="shared" si="6"/>
        <v>338.4</v>
      </c>
      <c r="O70" s="89">
        <f t="shared" si="6"/>
        <v>84.6</v>
      </c>
      <c r="P70" s="89">
        <f t="shared" si="6"/>
        <v>0</v>
      </c>
      <c r="Q70" s="89">
        <f t="shared" si="6"/>
        <v>0</v>
      </c>
    </row>
    <row r="71" spans="1:17" ht="13.5" thickBot="1">
      <c r="A71" s="495" t="s">
        <v>383</v>
      </c>
      <c r="B71" s="496"/>
      <c r="C71" s="496"/>
      <c r="D71" s="496"/>
      <c r="E71" s="496"/>
      <c r="F71" s="496"/>
      <c r="G71" s="496"/>
      <c r="H71" s="496"/>
      <c r="I71" s="496"/>
      <c r="J71" s="496"/>
      <c r="K71" s="496"/>
      <c r="L71" s="496"/>
      <c r="M71" s="496"/>
      <c r="N71" s="496"/>
      <c r="O71" s="496"/>
      <c r="P71" s="496"/>
      <c r="Q71" s="497"/>
    </row>
    <row r="72" spans="1:17" ht="18" customHeight="1" thickBot="1">
      <c r="A72" s="562">
        <v>22</v>
      </c>
      <c r="B72" s="563" t="s">
        <v>385</v>
      </c>
      <c r="C72" s="522">
        <v>1976</v>
      </c>
      <c r="D72" s="522">
        <v>1206.3</v>
      </c>
      <c r="E72" s="553">
        <v>1073.6</v>
      </c>
      <c r="F72" s="522"/>
      <c r="G72" s="201" t="s">
        <v>367</v>
      </c>
      <c r="H72" s="235" t="s">
        <v>29</v>
      </c>
      <c r="I72" s="194">
        <v>504</v>
      </c>
      <c r="J72" s="204">
        <v>1.35</v>
      </c>
      <c r="K72" s="236">
        <f>I72*J72</f>
        <v>680.4000000000001</v>
      </c>
      <c r="L72" s="535">
        <f>K73</f>
        <v>680.4000000000001</v>
      </c>
      <c r="M72" s="523">
        <f>ROUND(L72*0.75,3)</f>
        <v>510.3</v>
      </c>
      <c r="N72" s="523">
        <f>L72-M72-O72</f>
        <v>136.08000000000007</v>
      </c>
      <c r="O72" s="529">
        <f>ROUND(L72*0.05,3)</f>
        <v>34.02</v>
      </c>
      <c r="P72" s="540"/>
      <c r="Q72" s="538"/>
    </row>
    <row r="73" spans="1:17" ht="18.75" customHeight="1" thickBot="1">
      <c r="A73" s="719"/>
      <c r="B73" s="544"/>
      <c r="C73" s="700"/>
      <c r="D73" s="700"/>
      <c r="E73" s="717"/>
      <c r="F73" s="547"/>
      <c r="G73" s="217" t="s">
        <v>33</v>
      </c>
      <c r="H73" s="218"/>
      <c r="I73" s="218"/>
      <c r="J73" s="219"/>
      <c r="K73" s="240">
        <f>SUM(K72:K72)</f>
        <v>680.4000000000001</v>
      </c>
      <c r="L73" s="701"/>
      <c r="M73" s="701"/>
      <c r="N73" s="701"/>
      <c r="O73" s="736"/>
      <c r="P73" s="540"/>
      <c r="Q73" s="538"/>
    </row>
    <row r="74" spans="1:17" ht="16.5" customHeight="1" thickBot="1">
      <c r="A74" s="562">
        <v>23</v>
      </c>
      <c r="B74" s="563" t="s">
        <v>391</v>
      </c>
      <c r="C74" s="522">
        <v>1986</v>
      </c>
      <c r="D74" s="522">
        <v>1785.9</v>
      </c>
      <c r="E74" s="553">
        <v>1570</v>
      </c>
      <c r="F74" s="551"/>
      <c r="G74" s="202" t="s">
        <v>293</v>
      </c>
      <c r="H74" s="214" t="s">
        <v>29</v>
      </c>
      <c r="I74" s="194">
        <v>580</v>
      </c>
      <c r="J74" s="204">
        <v>1.65</v>
      </c>
      <c r="K74" s="236">
        <f>I74*J74</f>
        <v>957</v>
      </c>
      <c r="L74" s="552">
        <f>K76</f>
        <v>957</v>
      </c>
      <c r="M74" s="523">
        <f>ROUND(L74*0.75,3)</f>
        <v>717.75</v>
      </c>
      <c r="N74" s="523">
        <f>L74-M74-O74</f>
        <v>191.4</v>
      </c>
      <c r="O74" s="529">
        <f>ROUND(L74*0.05,3)</f>
        <v>47.85</v>
      </c>
      <c r="P74" s="540"/>
      <c r="Q74" s="538"/>
    </row>
    <row r="75" spans="1:17" ht="9.75" customHeight="1" thickBot="1">
      <c r="A75" s="541"/>
      <c r="B75" s="543"/>
      <c r="C75" s="453"/>
      <c r="D75" s="453"/>
      <c r="E75" s="545"/>
      <c r="F75" s="547"/>
      <c r="G75" s="201" t="s">
        <v>42</v>
      </c>
      <c r="H75" s="214" t="s">
        <v>29</v>
      </c>
      <c r="I75" s="198">
        <v>160</v>
      </c>
      <c r="J75" s="199">
        <v>1.65</v>
      </c>
      <c r="K75" s="238">
        <f>I75*J75</f>
        <v>264</v>
      </c>
      <c r="L75" s="549"/>
      <c r="M75" s="454"/>
      <c r="N75" s="454"/>
      <c r="O75" s="517"/>
      <c r="P75" s="540"/>
      <c r="Q75" s="538"/>
    </row>
    <row r="76" spans="1:17" ht="18.75" customHeight="1" thickBot="1">
      <c r="A76" s="542"/>
      <c r="B76" s="544"/>
      <c r="C76" s="534"/>
      <c r="D76" s="534"/>
      <c r="E76" s="546"/>
      <c r="F76" s="548"/>
      <c r="G76" s="217" t="s">
        <v>33</v>
      </c>
      <c r="H76" s="218"/>
      <c r="I76" s="218"/>
      <c r="J76" s="219"/>
      <c r="K76" s="240">
        <f>SUM(K74:K74)</f>
        <v>957</v>
      </c>
      <c r="L76" s="550"/>
      <c r="M76" s="524"/>
      <c r="N76" s="524"/>
      <c r="O76" s="530"/>
      <c r="P76" s="540"/>
      <c r="Q76" s="538"/>
    </row>
    <row r="77" spans="1:17" ht="10.5" customHeight="1" thickBot="1">
      <c r="A77" s="562">
        <v>24</v>
      </c>
      <c r="B77" s="563" t="s">
        <v>394</v>
      </c>
      <c r="C77" s="522">
        <v>1983</v>
      </c>
      <c r="D77" s="522">
        <v>4743.7</v>
      </c>
      <c r="E77" s="553">
        <v>4229.5</v>
      </c>
      <c r="F77" s="551"/>
      <c r="G77" s="201" t="s">
        <v>42</v>
      </c>
      <c r="H77" s="214" t="s">
        <v>29</v>
      </c>
      <c r="I77" s="194">
        <v>340</v>
      </c>
      <c r="J77" s="204">
        <v>1.65</v>
      </c>
      <c r="K77" s="236">
        <f>I77*J77</f>
        <v>561</v>
      </c>
      <c r="L77" s="552">
        <f>K78</f>
        <v>561</v>
      </c>
      <c r="M77" s="523">
        <f>ROUND(L77*0.75,3)</f>
        <v>420.75</v>
      </c>
      <c r="N77" s="523">
        <f>L77-M77-O77</f>
        <v>112.2</v>
      </c>
      <c r="O77" s="529">
        <f>ROUND(L77*0.05,3)</f>
        <v>28.05</v>
      </c>
      <c r="P77" s="540"/>
      <c r="Q77" s="538"/>
    </row>
    <row r="78" spans="1:17" ht="18.75" customHeight="1" thickBot="1">
      <c r="A78" s="542"/>
      <c r="B78" s="544"/>
      <c r="C78" s="534"/>
      <c r="D78" s="534"/>
      <c r="E78" s="546"/>
      <c r="F78" s="548"/>
      <c r="G78" s="217" t="s">
        <v>33</v>
      </c>
      <c r="H78" s="218"/>
      <c r="I78" s="218"/>
      <c r="J78" s="219"/>
      <c r="K78" s="240">
        <f>SUM(K77:K77)</f>
        <v>561</v>
      </c>
      <c r="L78" s="550"/>
      <c r="M78" s="524"/>
      <c r="N78" s="524"/>
      <c r="O78" s="530"/>
      <c r="P78" s="540"/>
      <c r="Q78" s="538"/>
    </row>
    <row r="79" spans="1:17" ht="13.5" thickBot="1">
      <c r="A79" s="644" t="s">
        <v>384</v>
      </c>
      <c r="B79" s="645"/>
      <c r="C79" s="645"/>
      <c r="D79" s="645"/>
      <c r="E79" s="646"/>
      <c r="F79" s="84"/>
      <c r="G79" s="249" t="s">
        <v>110</v>
      </c>
      <c r="H79" s="86"/>
      <c r="I79" s="86"/>
      <c r="J79" s="87"/>
      <c r="K79" s="270">
        <f>K73+K76+K78</f>
        <v>2198.4</v>
      </c>
      <c r="L79" s="89">
        <f aca="true" t="shared" si="7" ref="L79:Q79">SUM(L72:L78)</f>
        <v>2198.4</v>
      </c>
      <c r="M79" s="89">
        <f t="shared" si="7"/>
        <v>1648.8</v>
      </c>
      <c r="N79" s="89">
        <f t="shared" si="7"/>
        <v>439.68000000000006</v>
      </c>
      <c r="O79" s="89">
        <f t="shared" si="7"/>
        <v>109.92</v>
      </c>
      <c r="P79" s="89">
        <f t="shared" si="7"/>
        <v>0</v>
      </c>
      <c r="Q79" s="89">
        <f t="shared" si="7"/>
        <v>0</v>
      </c>
    </row>
    <row r="80" spans="1:17" ht="13.5" thickBot="1">
      <c r="A80" s="495" t="s">
        <v>74</v>
      </c>
      <c r="B80" s="496"/>
      <c r="C80" s="496"/>
      <c r="D80" s="496"/>
      <c r="E80" s="496"/>
      <c r="F80" s="496"/>
      <c r="G80" s="496"/>
      <c r="H80" s="496"/>
      <c r="I80" s="496"/>
      <c r="J80" s="496"/>
      <c r="K80" s="496"/>
      <c r="L80" s="496"/>
      <c r="M80" s="496"/>
      <c r="N80" s="496"/>
      <c r="O80" s="496"/>
      <c r="P80" s="496"/>
      <c r="Q80" s="497"/>
    </row>
    <row r="81" spans="1:17" ht="9.75" customHeight="1">
      <c r="A81" s="527">
        <v>25</v>
      </c>
      <c r="B81" s="483" t="s">
        <v>75</v>
      </c>
      <c r="C81" s="502">
        <v>1973</v>
      </c>
      <c r="D81" s="502">
        <v>549</v>
      </c>
      <c r="E81" s="502">
        <v>497</v>
      </c>
      <c r="F81" s="502"/>
      <c r="G81" s="223" t="s">
        <v>48</v>
      </c>
      <c r="H81" s="254" t="s">
        <v>29</v>
      </c>
      <c r="I81" s="225">
        <v>312</v>
      </c>
      <c r="J81" s="226">
        <v>1.35</v>
      </c>
      <c r="K81" s="227">
        <f>I81*J81</f>
        <v>421.20000000000005</v>
      </c>
      <c r="L81" s="460">
        <f>K82</f>
        <v>421.20000000000005</v>
      </c>
      <c r="M81" s="523">
        <f>ROUND(L81*0.75,3)</f>
        <v>315.9</v>
      </c>
      <c r="N81" s="523">
        <f>L81-M81-O81</f>
        <v>84.24000000000007</v>
      </c>
      <c r="O81" s="529">
        <f>ROUND(L81*0.05,3)</f>
        <v>21.06</v>
      </c>
      <c r="P81" s="520"/>
      <c r="Q81" s="525"/>
    </row>
    <row r="82" spans="1:17" ht="18" customHeight="1" thickBot="1">
      <c r="A82" s="570"/>
      <c r="B82" s="503"/>
      <c r="C82" s="503"/>
      <c r="D82" s="503"/>
      <c r="E82" s="503"/>
      <c r="F82" s="503"/>
      <c r="G82" s="217" t="s">
        <v>33</v>
      </c>
      <c r="H82" s="218"/>
      <c r="I82" s="218"/>
      <c r="J82" s="219"/>
      <c r="K82" s="220">
        <f>SUM(K81:K81)</f>
        <v>421.20000000000005</v>
      </c>
      <c r="L82" s="531"/>
      <c r="M82" s="524"/>
      <c r="N82" s="524"/>
      <c r="O82" s="530"/>
      <c r="P82" s="521"/>
      <c r="Q82" s="526"/>
    </row>
    <row r="83" spans="1:17" s="222" customFormat="1" ht="15" customHeight="1">
      <c r="A83" s="473">
        <v>26</v>
      </c>
      <c r="B83" s="483" t="s">
        <v>274</v>
      </c>
      <c r="C83" s="502">
        <v>1978</v>
      </c>
      <c r="D83" s="502">
        <v>555.6</v>
      </c>
      <c r="E83" s="502">
        <v>509.1</v>
      </c>
      <c r="F83" s="502"/>
      <c r="G83" s="203" t="s">
        <v>254</v>
      </c>
      <c r="H83" s="204" t="s">
        <v>29</v>
      </c>
      <c r="I83" s="225">
        <v>461</v>
      </c>
      <c r="J83" s="226">
        <v>1.65</v>
      </c>
      <c r="K83" s="227">
        <f>I83*J83</f>
        <v>760.65</v>
      </c>
      <c r="L83" s="460">
        <f>K84</f>
        <v>760.65</v>
      </c>
      <c r="M83" s="523">
        <f>ROUND(L83*0.75,3)</f>
        <v>570.488</v>
      </c>
      <c r="N83" s="523">
        <f>L83-M83-O83</f>
        <v>152.1289999999999</v>
      </c>
      <c r="O83" s="529">
        <f>ROUND(L83*0.05,3)</f>
        <v>38.033</v>
      </c>
      <c r="P83" s="664"/>
      <c r="Q83" s="750"/>
    </row>
    <row r="84" spans="1:17" s="222" customFormat="1" ht="17.25" customHeight="1" thickBot="1">
      <c r="A84" s="471"/>
      <c r="B84" s="503"/>
      <c r="C84" s="503"/>
      <c r="D84" s="503"/>
      <c r="E84" s="503"/>
      <c r="F84" s="503"/>
      <c r="G84" s="217" t="s">
        <v>33</v>
      </c>
      <c r="H84" s="218"/>
      <c r="I84" s="218"/>
      <c r="J84" s="219"/>
      <c r="K84" s="220">
        <f>SUM(K83:K83)</f>
        <v>760.65</v>
      </c>
      <c r="L84" s="531"/>
      <c r="M84" s="524"/>
      <c r="N84" s="524"/>
      <c r="O84" s="530"/>
      <c r="P84" s="688"/>
      <c r="Q84" s="752"/>
    </row>
    <row r="85" spans="1:17" ht="9.75" customHeight="1" thickBot="1">
      <c r="A85" s="527">
        <v>27</v>
      </c>
      <c r="B85" s="528" t="s">
        <v>275</v>
      </c>
      <c r="C85" s="522">
        <v>1975</v>
      </c>
      <c r="D85" s="522">
        <v>5549</v>
      </c>
      <c r="E85" s="522">
        <v>504.9</v>
      </c>
      <c r="F85" s="522"/>
      <c r="G85" s="223" t="s">
        <v>48</v>
      </c>
      <c r="H85" s="254" t="s">
        <v>29</v>
      </c>
      <c r="I85" s="225">
        <v>330</v>
      </c>
      <c r="J85" s="226">
        <v>1.35</v>
      </c>
      <c r="K85" s="227">
        <f>I85*J85</f>
        <v>445.50000000000006</v>
      </c>
      <c r="L85" s="535">
        <f>K86</f>
        <v>445.50000000000006</v>
      </c>
      <c r="M85" s="523">
        <f>ROUND(L85*0.75,3)</f>
        <v>334.125</v>
      </c>
      <c r="N85" s="523">
        <f>L85-M85-O85</f>
        <v>89.10000000000005</v>
      </c>
      <c r="O85" s="529">
        <f>ROUND(L85*0.05,3)</f>
        <v>22.275</v>
      </c>
      <c r="P85" s="749"/>
      <c r="Q85" s="759"/>
    </row>
    <row r="86" spans="1:17" ht="18" customHeight="1" thickBot="1">
      <c r="A86" s="570"/>
      <c r="B86" s="548"/>
      <c r="C86" s="548"/>
      <c r="D86" s="548"/>
      <c r="E86" s="548"/>
      <c r="F86" s="548"/>
      <c r="G86" s="217" t="s">
        <v>33</v>
      </c>
      <c r="H86" s="218"/>
      <c r="I86" s="218"/>
      <c r="J86" s="219"/>
      <c r="K86" s="220">
        <f>SUM(K85:K85)</f>
        <v>445.50000000000006</v>
      </c>
      <c r="L86" s="560"/>
      <c r="M86" s="524"/>
      <c r="N86" s="524"/>
      <c r="O86" s="530"/>
      <c r="P86" s="749"/>
      <c r="Q86" s="759"/>
    </row>
    <row r="87" spans="1:17" ht="9.75" customHeight="1" thickBot="1">
      <c r="A87" s="527">
        <v>28</v>
      </c>
      <c r="B87" s="528" t="s">
        <v>276</v>
      </c>
      <c r="C87" s="522">
        <v>1977</v>
      </c>
      <c r="D87" s="522">
        <v>829.8</v>
      </c>
      <c r="E87" s="522">
        <v>724.7</v>
      </c>
      <c r="F87" s="522"/>
      <c r="G87" s="223" t="s">
        <v>48</v>
      </c>
      <c r="H87" s="254" t="s">
        <v>29</v>
      </c>
      <c r="I87" s="225">
        <v>516.4</v>
      </c>
      <c r="J87" s="226">
        <v>1.65</v>
      </c>
      <c r="K87" s="227">
        <f>I87*J87</f>
        <v>852.06</v>
      </c>
      <c r="L87" s="535">
        <f>K88</f>
        <v>852.06</v>
      </c>
      <c r="M87" s="523">
        <f>ROUND(L87*0.75,3)</f>
        <v>639.045</v>
      </c>
      <c r="N87" s="523">
        <f>L87-M87-O87</f>
        <v>170.41199999999998</v>
      </c>
      <c r="O87" s="529">
        <f>ROUND(L87*0.05,3)</f>
        <v>42.603</v>
      </c>
      <c r="P87" s="749"/>
      <c r="Q87" s="759"/>
    </row>
    <row r="88" spans="1:17" ht="18" customHeight="1" thickBot="1">
      <c r="A88" s="570"/>
      <c r="B88" s="548"/>
      <c r="C88" s="548"/>
      <c r="D88" s="548"/>
      <c r="E88" s="548"/>
      <c r="F88" s="548"/>
      <c r="G88" s="217" t="s">
        <v>33</v>
      </c>
      <c r="H88" s="218"/>
      <c r="I88" s="218"/>
      <c r="J88" s="219"/>
      <c r="K88" s="220">
        <f>SUM(K87:K87)</f>
        <v>852.06</v>
      </c>
      <c r="L88" s="560"/>
      <c r="M88" s="524"/>
      <c r="N88" s="524"/>
      <c r="O88" s="530"/>
      <c r="P88" s="749"/>
      <c r="Q88" s="759"/>
    </row>
    <row r="89" spans="1:17" ht="13.5" thickBot="1">
      <c r="A89" s="644"/>
      <c r="B89" s="645"/>
      <c r="C89" s="645"/>
      <c r="D89" s="645"/>
      <c r="E89" s="646"/>
      <c r="F89" s="84"/>
      <c r="G89" s="249" t="s">
        <v>110</v>
      </c>
      <c r="H89" s="86"/>
      <c r="I89" s="86"/>
      <c r="J89" s="87"/>
      <c r="K89" s="126">
        <f>K82+K84+K86+K88</f>
        <v>2479.41</v>
      </c>
      <c r="L89" s="89">
        <f aca="true" t="shared" si="8" ref="L89:Q89">SUM(L81:L88)</f>
        <v>2479.41</v>
      </c>
      <c r="M89" s="89">
        <f t="shared" si="8"/>
        <v>1859.558</v>
      </c>
      <c r="N89" s="89">
        <f t="shared" si="8"/>
        <v>495.88100000000003</v>
      </c>
      <c r="O89" s="89">
        <f t="shared" si="8"/>
        <v>123.971</v>
      </c>
      <c r="P89" s="89">
        <f t="shared" si="8"/>
        <v>0</v>
      </c>
      <c r="Q89" s="129">
        <f t="shared" si="8"/>
        <v>0</v>
      </c>
    </row>
    <row r="90" spans="1:17" ht="13.5" thickBot="1">
      <c r="A90" s="495" t="s">
        <v>85</v>
      </c>
      <c r="B90" s="496"/>
      <c r="C90" s="496"/>
      <c r="D90" s="496"/>
      <c r="E90" s="496"/>
      <c r="F90" s="496"/>
      <c r="G90" s="496"/>
      <c r="H90" s="496"/>
      <c r="I90" s="496"/>
      <c r="J90" s="496"/>
      <c r="K90" s="496"/>
      <c r="L90" s="496"/>
      <c r="M90" s="496"/>
      <c r="N90" s="496"/>
      <c r="O90" s="496"/>
      <c r="P90" s="496"/>
      <c r="Q90" s="497"/>
    </row>
    <row r="91" spans="1:17" ht="14.25" customHeight="1">
      <c r="A91" s="527">
        <v>29</v>
      </c>
      <c r="B91" s="528" t="s">
        <v>279</v>
      </c>
      <c r="C91" s="522">
        <v>1989</v>
      </c>
      <c r="D91" s="522">
        <v>1380.3</v>
      </c>
      <c r="E91" s="522">
        <v>1307</v>
      </c>
      <c r="F91" s="522"/>
      <c r="G91" s="223" t="s">
        <v>182</v>
      </c>
      <c r="H91" s="224" t="s">
        <v>29</v>
      </c>
      <c r="I91" s="225">
        <v>304</v>
      </c>
      <c r="J91" s="226">
        <v>1.65</v>
      </c>
      <c r="K91" s="227">
        <f>I91*J91</f>
        <v>501.59999999999997</v>
      </c>
      <c r="L91" s="523">
        <f>K92</f>
        <v>501.59999999999997</v>
      </c>
      <c r="M91" s="523">
        <f>ROUND(L91*0.75,3)</f>
        <v>376.2</v>
      </c>
      <c r="N91" s="523">
        <f>L91-M91-O91</f>
        <v>100.31999999999998</v>
      </c>
      <c r="O91" s="529">
        <f>ROUND(L91*0.05,3)</f>
        <v>25.08</v>
      </c>
      <c r="P91" s="491"/>
      <c r="Q91" s="493"/>
    </row>
    <row r="92" spans="1:17" ht="19.5" customHeight="1" thickBot="1">
      <c r="A92" s="532"/>
      <c r="B92" s="533"/>
      <c r="C92" s="534"/>
      <c r="D92" s="534"/>
      <c r="E92" s="534"/>
      <c r="F92" s="534"/>
      <c r="G92" s="217" t="s">
        <v>33</v>
      </c>
      <c r="H92" s="218"/>
      <c r="I92" s="218"/>
      <c r="J92" s="219"/>
      <c r="K92" s="220">
        <f>K91</f>
        <v>501.59999999999997</v>
      </c>
      <c r="L92" s="524"/>
      <c r="M92" s="524"/>
      <c r="N92" s="524"/>
      <c r="O92" s="530"/>
      <c r="P92" s="492"/>
      <c r="Q92" s="494"/>
    </row>
    <row r="93" spans="1:17" ht="14.25" customHeight="1">
      <c r="A93" s="527">
        <v>30</v>
      </c>
      <c r="B93" s="528" t="s">
        <v>402</v>
      </c>
      <c r="C93" s="522">
        <v>1963</v>
      </c>
      <c r="D93" s="522">
        <v>2604.2</v>
      </c>
      <c r="E93" s="522">
        <v>1803.9</v>
      </c>
      <c r="F93" s="522"/>
      <c r="G93" s="223" t="s">
        <v>293</v>
      </c>
      <c r="H93" s="224" t="s">
        <v>29</v>
      </c>
      <c r="I93" s="225">
        <v>427.6</v>
      </c>
      <c r="J93" s="226">
        <v>1.65</v>
      </c>
      <c r="K93" s="227">
        <f>I93*J93</f>
        <v>705.54</v>
      </c>
      <c r="L93" s="523">
        <f>K94</f>
        <v>705.54</v>
      </c>
      <c r="M93" s="523">
        <f>ROUND(L93*0.75,3)</f>
        <v>529.155</v>
      </c>
      <c r="N93" s="523">
        <f>L93-M93-O93</f>
        <v>141.108</v>
      </c>
      <c r="O93" s="529">
        <f>ROUND(L93*0.05,3)</f>
        <v>35.277</v>
      </c>
      <c r="P93" s="491"/>
      <c r="Q93" s="493"/>
    </row>
    <row r="94" spans="1:17" ht="19.5" customHeight="1" thickBot="1">
      <c r="A94" s="532"/>
      <c r="B94" s="533"/>
      <c r="C94" s="534"/>
      <c r="D94" s="534"/>
      <c r="E94" s="534"/>
      <c r="F94" s="534"/>
      <c r="G94" s="217" t="s">
        <v>33</v>
      </c>
      <c r="H94" s="218"/>
      <c r="I94" s="218"/>
      <c r="J94" s="219"/>
      <c r="K94" s="220">
        <f>K93</f>
        <v>705.54</v>
      </c>
      <c r="L94" s="524"/>
      <c r="M94" s="524"/>
      <c r="N94" s="524"/>
      <c r="O94" s="530"/>
      <c r="P94" s="492"/>
      <c r="Q94" s="494"/>
    </row>
    <row r="95" spans="1:17" ht="14.25" customHeight="1">
      <c r="A95" s="449">
        <v>31</v>
      </c>
      <c r="B95" s="516" t="s">
        <v>403</v>
      </c>
      <c r="C95" s="453">
        <v>1969</v>
      </c>
      <c r="D95" s="453">
        <v>1105.8</v>
      </c>
      <c r="E95" s="453">
        <v>962.4</v>
      </c>
      <c r="F95" s="453"/>
      <c r="G95" s="196" t="s">
        <v>293</v>
      </c>
      <c r="H95" s="271" t="s">
        <v>29</v>
      </c>
      <c r="I95" s="215">
        <v>443.7</v>
      </c>
      <c r="J95" s="216">
        <v>1.65</v>
      </c>
      <c r="K95" s="221">
        <f>I95*J95</f>
        <v>732.1049999999999</v>
      </c>
      <c r="L95" s="454">
        <f>K96</f>
        <v>732.1049999999999</v>
      </c>
      <c r="M95" s="454">
        <f>ROUND(L95*0.75,3)</f>
        <v>549.079</v>
      </c>
      <c r="N95" s="454">
        <f>L95-M95-O95</f>
        <v>146.42099999999996</v>
      </c>
      <c r="O95" s="517">
        <f>ROUND(L95*0.05,3)</f>
        <v>36.605</v>
      </c>
      <c r="P95" s="518"/>
      <c r="Q95" s="451"/>
    </row>
    <row r="96" spans="1:17" ht="19.5" customHeight="1" thickBot="1">
      <c r="A96" s="532"/>
      <c r="B96" s="533"/>
      <c r="C96" s="534"/>
      <c r="D96" s="534"/>
      <c r="E96" s="534"/>
      <c r="F96" s="534"/>
      <c r="G96" s="217" t="s">
        <v>33</v>
      </c>
      <c r="H96" s="218"/>
      <c r="I96" s="218"/>
      <c r="J96" s="219"/>
      <c r="K96" s="220">
        <f>K95</f>
        <v>732.1049999999999</v>
      </c>
      <c r="L96" s="524"/>
      <c r="M96" s="524"/>
      <c r="N96" s="524"/>
      <c r="O96" s="530"/>
      <c r="P96" s="518"/>
      <c r="Q96" s="451"/>
    </row>
    <row r="97" spans="1:17" ht="13.5" thickBot="1">
      <c r="A97" s="644"/>
      <c r="B97" s="645"/>
      <c r="C97" s="645"/>
      <c r="D97" s="645"/>
      <c r="E97" s="646"/>
      <c r="F97" s="84"/>
      <c r="G97" s="85" t="s">
        <v>110</v>
      </c>
      <c r="H97" s="86"/>
      <c r="I97" s="86"/>
      <c r="J97" s="87"/>
      <c r="K97" s="126">
        <f>K92+K94+K96</f>
        <v>1939.245</v>
      </c>
      <c r="L97" s="89">
        <f aca="true" t="shared" si="9" ref="L97:Q97">SUM(L91:L96)</f>
        <v>1939.245</v>
      </c>
      <c r="M97" s="89">
        <f t="shared" si="9"/>
        <v>1454.434</v>
      </c>
      <c r="N97" s="89">
        <f t="shared" si="9"/>
        <v>387.84899999999993</v>
      </c>
      <c r="O97" s="89">
        <f t="shared" si="9"/>
        <v>96.96199999999999</v>
      </c>
      <c r="P97" s="89">
        <f t="shared" si="9"/>
        <v>0</v>
      </c>
      <c r="Q97" s="89">
        <f t="shared" si="9"/>
        <v>0</v>
      </c>
    </row>
    <row r="98" spans="1:17" ht="13.5" thickBot="1">
      <c r="A98" s="566" t="s">
        <v>93</v>
      </c>
      <c r="B98" s="567"/>
      <c r="C98" s="567"/>
      <c r="D98" s="567"/>
      <c r="E98" s="567"/>
      <c r="F98" s="567"/>
      <c r="G98" s="567"/>
      <c r="H98" s="567"/>
      <c r="I98" s="567"/>
      <c r="J98" s="567"/>
      <c r="K98" s="567"/>
      <c r="L98" s="567"/>
      <c r="M98" s="567"/>
      <c r="N98" s="567"/>
      <c r="O98" s="567"/>
      <c r="P98" s="567"/>
      <c r="Q98" s="561"/>
    </row>
    <row r="99" spans="1:17" ht="17.25" customHeight="1">
      <c r="A99" s="473">
        <v>32</v>
      </c>
      <c r="B99" s="483" t="s">
        <v>280</v>
      </c>
      <c r="C99" s="502">
        <v>1964</v>
      </c>
      <c r="D99" s="502">
        <v>1207.7</v>
      </c>
      <c r="E99" s="502">
        <v>929</v>
      </c>
      <c r="F99" s="502"/>
      <c r="G99" s="202" t="s">
        <v>130</v>
      </c>
      <c r="H99" s="199" t="s">
        <v>147</v>
      </c>
      <c r="I99" s="198">
        <v>1</v>
      </c>
      <c r="J99" s="198">
        <v>45</v>
      </c>
      <c r="K99" s="200">
        <f>I99*J99</f>
        <v>45</v>
      </c>
      <c r="L99" s="506">
        <f>K100</f>
        <v>45</v>
      </c>
      <c r="M99" s="508">
        <f>ROUND(L99*0.75,3)</f>
        <v>33.75</v>
      </c>
      <c r="N99" s="508">
        <f>L99-M99-O99</f>
        <v>9</v>
      </c>
      <c r="O99" s="508">
        <f>ROUND(L99*0.05,3)</f>
        <v>2.25</v>
      </c>
      <c r="P99" s="520"/>
      <c r="Q99" s="525"/>
    </row>
    <row r="100" spans="1:17" ht="15" customHeight="1">
      <c r="A100" s="466"/>
      <c r="B100" s="481"/>
      <c r="C100" s="481"/>
      <c r="D100" s="481"/>
      <c r="E100" s="481"/>
      <c r="F100" s="481"/>
      <c r="G100" s="210" t="s">
        <v>33</v>
      </c>
      <c r="H100" s="211"/>
      <c r="I100" s="211"/>
      <c r="J100" s="212"/>
      <c r="K100" s="213">
        <f>SUM(K99:K99)</f>
        <v>45</v>
      </c>
      <c r="L100" s="514"/>
      <c r="M100" s="514"/>
      <c r="N100" s="514"/>
      <c r="O100" s="514"/>
      <c r="P100" s="519"/>
      <c r="Q100" s="660"/>
    </row>
    <row r="101" spans="1:17" ht="21" customHeight="1">
      <c r="A101" s="476">
        <v>33</v>
      </c>
      <c r="B101" s="478" t="s">
        <v>412</v>
      </c>
      <c r="C101" s="480">
        <v>1968</v>
      </c>
      <c r="D101" s="480">
        <v>511.1</v>
      </c>
      <c r="E101" s="480">
        <v>406.5</v>
      </c>
      <c r="F101" s="480"/>
      <c r="G101" s="202" t="s">
        <v>130</v>
      </c>
      <c r="H101" s="234" t="s">
        <v>131</v>
      </c>
      <c r="I101" s="198">
        <v>1</v>
      </c>
      <c r="J101" s="199">
        <v>45</v>
      </c>
      <c r="K101" s="200">
        <f>I101*J101</f>
        <v>45</v>
      </c>
      <c r="L101" s="514">
        <f>K103</f>
        <v>90</v>
      </c>
      <c r="M101" s="513">
        <f>ROUND(L101*0.75,3)</f>
        <v>67.5</v>
      </c>
      <c r="N101" s="513">
        <f>L101-M101-O101</f>
        <v>18</v>
      </c>
      <c r="O101" s="513">
        <f>ROUND(L101*0.05,3)</f>
        <v>4.5</v>
      </c>
      <c r="P101" s="464"/>
      <c r="Q101" s="465"/>
    </row>
    <row r="102" spans="1:17" ht="21.75" customHeight="1">
      <c r="A102" s="476"/>
      <c r="B102" s="478"/>
      <c r="C102" s="480"/>
      <c r="D102" s="480"/>
      <c r="E102" s="480"/>
      <c r="F102" s="480"/>
      <c r="G102" s="202" t="s">
        <v>286</v>
      </c>
      <c r="H102" s="234" t="s">
        <v>131</v>
      </c>
      <c r="I102" s="198">
        <v>1</v>
      </c>
      <c r="J102" s="199">
        <v>45</v>
      </c>
      <c r="K102" s="200">
        <f>J102</f>
        <v>45</v>
      </c>
      <c r="L102" s="514"/>
      <c r="M102" s="513"/>
      <c r="N102" s="513"/>
      <c r="O102" s="513"/>
      <c r="P102" s="464"/>
      <c r="Q102" s="465"/>
    </row>
    <row r="103" spans="1:17" ht="24" customHeight="1">
      <c r="A103" s="476"/>
      <c r="B103" s="478"/>
      <c r="C103" s="480"/>
      <c r="D103" s="480"/>
      <c r="E103" s="480"/>
      <c r="F103" s="480"/>
      <c r="G103" s="210" t="s">
        <v>33</v>
      </c>
      <c r="H103" s="211"/>
      <c r="I103" s="211"/>
      <c r="J103" s="212"/>
      <c r="K103" s="213">
        <f>SUM(K101:K102)</f>
        <v>90</v>
      </c>
      <c r="L103" s="514"/>
      <c r="M103" s="514"/>
      <c r="N103" s="514"/>
      <c r="O103" s="514"/>
      <c r="P103" s="464"/>
      <c r="Q103" s="465"/>
    </row>
    <row r="104" spans="1:17" ht="22.5" customHeight="1">
      <c r="A104" s="476">
        <v>34</v>
      </c>
      <c r="B104" s="478" t="s">
        <v>413</v>
      </c>
      <c r="C104" s="480">
        <v>1972</v>
      </c>
      <c r="D104" s="480">
        <v>811.8</v>
      </c>
      <c r="E104" s="480">
        <v>743.3</v>
      </c>
      <c r="F104" s="480"/>
      <c r="G104" s="202" t="s">
        <v>130</v>
      </c>
      <c r="H104" s="234" t="s">
        <v>131</v>
      </c>
      <c r="I104" s="198">
        <v>1</v>
      </c>
      <c r="J104" s="199">
        <v>45</v>
      </c>
      <c r="K104" s="200">
        <f>I104*J104</f>
        <v>45</v>
      </c>
      <c r="L104" s="514">
        <f>K105</f>
        <v>45</v>
      </c>
      <c r="M104" s="513">
        <f>ROUND(L104*0.75,3)</f>
        <v>33.75</v>
      </c>
      <c r="N104" s="513">
        <f>L104-M104-O104</f>
        <v>9</v>
      </c>
      <c r="O104" s="513">
        <f>ROUND(L104*0.05,3)</f>
        <v>2.25</v>
      </c>
      <c r="P104" s="464"/>
      <c r="Q104" s="465"/>
    </row>
    <row r="105" spans="1:17" ht="15" customHeight="1">
      <c r="A105" s="466"/>
      <c r="B105" s="478"/>
      <c r="C105" s="481"/>
      <c r="D105" s="481"/>
      <c r="E105" s="481"/>
      <c r="F105" s="481"/>
      <c r="G105" s="210" t="s">
        <v>33</v>
      </c>
      <c r="H105" s="211"/>
      <c r="I105" s="211"/>
      <c r="J105" s="212"/>
      <c r="K105" s="213">
        <f>K104</f>
        <v>45</v>
      </c>
      <c r="L105" s="514"/>
      <c r="M105" s="514"/>
      <c r="N105" s="514"/>
      <c r="O105" s="514"/>
      <c r="P105" s="464"/>
      <c r="Q105" s="465"/>
    </row>
    <row r="106" spans="1:17" ht="10.5" customHeight="1">
      <c r="A106" s="476">
        <v>35</v>
      </c>
      <c r="B106" s="478" t="s">
        <v>414</v>
      </c>
      <c r="C106" s="480">
        <v>1980</v>
      </c>
      <c r="D106" s="480">
        <v>1015.1</v>
      </c>
      <c r="E106" s="480">
        <v>961.7</v>
      </c>
      <c r="F106" s="730"/>
      <c r="G106" s="202" t="s">
        <v>130</v>
      </c>
      <c r="H106" s="234" t="s">
        <v>131</v>
      </c>
      <c r="I106" s="198">
        <v>1</v>
      </c>
      <c r="J106" s="199">
        <v>45</v>
      </c>
      <c r="K106" s="200">
        <f>I106*J106</f>
        <v>45</v>
      </c>
      <c r="L106" s="514">
        <f>K107</f>
        <v>45</v>
      </c>
      <c r="M106" s="513">
        <f>ROUND(L106*0.75,3)</f>
        <v>33.75</v>
      </c>
      <c r="N106" s="513">
        <f>L106-M106-O106</f>
        <v>9</v>
      </c>
      <c r="O106" s="513">
        <f>ROUND(L106*0.05,3)</f>
        <v>2.25</v>
      </c>
      <c r="P106" s="464"/>
      <c r="Q106" s="465"/>
    </row>
    <row r="107" spans="1:17" ht="20.25" customHeight="1">
      <c r="A107" s="466"/>
      <c r="B107" s="481"/>
      <c r="C107" s="481"/>
      <c r="D107" s="481"/>
      <c r="E107" s="481"/>
      <c r="F107" s="467"/>
      <c r="G107" s="210" t="s">
        <v>33</v>
      </c>
      <c r="H107" s="211"/>
      <c r="I107" s="211"/>
      <c r="J107" s="212"/>
      <c r="K107" s="213">
        <f>K106</f>
        <v>45</v>
      </c>
      <c r="L107" s="514"/>
      <c r="M107" s="514"/>
      <c r="N107" s="514"/>
      <c r="O107" s="514"/>
      <c r="P107" s="464"/>
      <c r="Q107" s="465"/>
    </row>
    <row r="108" spans="1:17" ht="19.5" customHeight="1">
      <c r="A108" s="476">
        <v>36</v>
      </c>
      <c r="B108" s="478" t="s">
        <v>285</v>
      </c>
      <c r="C108" s="480">
        <v>1979</v>
      </c>
      <c r="D108" s="480">
        <v>617.3</v>
      </c>
      <c r="E108" s="480">
        <v>557.7</v>
      </c>
      <c r="F108" s="730"/>
      <c r="G108" s="202" t="s">
        <v>130</v>
      </c>
      <c r="H108" s="234" t="s">
        <v>131</v>
      </c>
      <c r="I108" s="198">
        <v>1</v>
      </c>
      <c r="J108" s="199">
        <v>45</v>
      </c>
      <c r="K108" s="200">
        <f>I108*J108</f>
        <v>45</v>
      </c>
      <c r="L108" s="514">
        <f>K109</f>
        <v>45</v>
      </c>
      <c r="M108" s="513">
        <f>ROUND(L108*0.75,3)</f>
        <v>33.75</v>
      </c>
      <c r="N108" s="513">
        <f>L108-M108-O108</f>
        <v>9</v>
      </c>
      <c r="O108" s="513">
        <f>ROUND(L108*0.05,3)</f>
        <v>2.25</v>
      </c>
      <c r="P108" s="464"/>
      <c r="Q108" s="465"/>
    </row>
    <row r="109" spans="1:17" ht="17.25" customHeight="1">
      <c r="A109" s="466"/>
      <c r="B109" s="481"/>
      <c r="C109" s="481"/>
      <c r="D109" s="481"/>
      <c r="E109" s="481"/>
      <c r="F109" s="467"/>
      <c r="G109" s="210" t="s">
        <v>33</v>
      </c>
      <c r="H109" s="211"/>
      <c r="I109" s="211"/>
      <c r="J109" s="212"/>
      <c r="K109" s="213">
        <f>K108</f>
        <v>45</v>
      </c>
      <c r="L109" s="514"/>
      <c r="M109" s="514"/>
      <c r="N109" s="514"/>
      <c r="O109" s="514"/>
      <c r="P109" s="464"/>
      <c r="Q109" s="465"/>
    </row>
    <row r="110" spans="1:17" ht="11.25" customHeight="1">
      <c r="A110" s="466">
        <v>37</v>
      </c>
      <c r="B110" s="478" t="s">
        <v>415</v>
      </c>
      <c r="C110" s="480">
        <v>1963</v>
      </c>
      <c r="D110" s="480">
        <v>631</v>
      </c>
      <c r="E110" s="480">
        <v>283.3</v>
      </c>
      <c r="F110" s="467"/>
      <c r="G110" s="202" t="s">
        <v>130</v>
      </c>
      <c r="H110" s="199" t="s">
        <v>147</v>
      </c>
      <c r="I110" s="198">
        <v>1</v>
      </c>
      <c r="J110" s="198">
        <v>45</v>
      </c>
      <c r="K110" s="200">
        <f>I110*J110</f>
        <v>45</v>
      </c>
      <c r="L110" s="514">
        <f>K111</f>
        <v>45</v>
      </c>
      <c r="M110" s="513">
        <f>ROUND(L110*0.75,3)</f>
        <v>33.75</v>
      </c>
      <c r="N110" s="513">
        <f>L110-M110-O110</f>
        <v>9</v>
      </c>
      <c r="O110" s="513">
        <f>ROUND(L110*0.05,3)</f>
        <v>2.25</v>
      </c>
      <c r="P110" s="464"/>
      <c r="Q110" s="465"/>
    </row>
    <row r="111" spans="1:17" ht="20.25" customHeight="1">
      <c r="A111" s="466"/>
      <c r="B111" s="478"/>
      <c r="C111" s="480"/>
      <c r="D111" s="480"/>
      <c r="E111" s="480"/>
      <c r="F111" s="467"/>
      <c r="G111" s="210" t="s">
        <v>33</v>
      </c>
      <c r="H111" s="211"/>
      <c r="I111" s="211"/>
      <c r="J111" s="212"/>
      <c r="K111" s="213">
        <f>SUM(K110:K110)</f>
        <v>45</v>
      </c>
      <c r="L111" s="514"/>
      <c r="M111" s="514"/>
      <c r="N111" s="514"/>
      <c r="O111" s="514"/>
      <c r="P111" s="464"/>
      <c r="Q111" s="465"/>
    </row>
    <row r="112" spans="1:17" ht="13.5" thickBot="1">
      <c r="A112" s="691"/>
      <c r="B112" s="692"/>
      <c r="C112" s="692"/>
      <c r="D112" s="692"/>
      <c r="E112" s="693"/>
      <c r="F112" s="228"/>
      <c r="G112" s="229" t="s">
        <v>485</v>
      </c>
      <c r="H112" s="230"/>
      <c r="I112" s="230"/>
      <c r="J112" s="231"/>
      <c r="K112" s="232">
        <f>K100+K103+K105+K107+K109+K111</f>
        <v>315</v>
      </c>
      <c r="L112" s="233">
        <f aca="true" t="shared" si="10" ref="L112:Q112">SUM(L99:L111)</f>
        <v>315</v>
      </c>
      <c r="M112" s="233">
        <f t="shared" si="10"/>
        <v>236.25</v>
      </c>
      <c r="N112" s="233">
        <f t="shared" si="10"/>
        <v>63</v>
      </c>
      <c r="O112" s="233">
        <f t="shared" si="10"/>
        <v>15.75</v>
      </c>
      <c r="P112" s="233">
        <f t="shared" si="10"/>
        <v>0</v>
      </c>
      <c r="Q112" s="233">
        <f t="shared" si="10"/>
        <v>0</v>
      </c>
    </row>
    <row r="113" spans="1:17" ht="13.5" thickBot="1">
      <c r="A113" s="495" t="s">
        <v>135</v>
      </c>
      <c r="B113" s="496"/>
      <c r="C113" s="496"/>
      <c r="D113" s="496"/>
      <c r="E113" s="496"/>
      <c r="F113" s="496"/>
      <c r="G113" s="496"/>
      <c r="H113" s="496"/>
      <c r="I113" s="496"/>
      <c r="J113" s="496"/>
      <c r="K113" s="496"/>
      <c r="L113" s="496"/>
      <c r="M113" s="496"/>
      <c r="N113" s="496"/>
      <c r="O113" s="496"/>
      <c r="P113" s="496"/>
      <c r="Q113" s="497"/>
    </row>
    <row r="114" spans="1:17" s="222" customFormat="1" ht="15" customHeight="1">
      <c r="A114" s="473">
        <v>38</v>
      </c>
      <c r="B114" s="483" t="s">
        <v>330</v>
      </c>
      <c r="C114" s="502">
        <v>1985</v>
      </c>
      <c r="D114" s="502">
        <v>7716.7</v>
      </c>
      <c r="E114" s="502">
        <v>6540.3</v>
      </c>
      <c r="F114" s="502"/>
      <c r="G114" s="223" t="s">
        <v>48</v>
      </c>
      <c r="H114" s="226" t="s">
        <v>29</v>
      </c>
      <c r="I114" s="225">
        <v>2545</v>
      </c>
      <c r="J114" s="226">
        <v>1.65</v>
      </c>
      <c r="K114" s="227">
        <f>I114*J114</f>
        <v>4199.25</v>
      </c>
      <c r="L114" s="460">
        <f>K115</f>
        <v>4199.25</v>
      </c>
      <c r="M114" s="513">
        <f>ROUND(L114*0.75,3)</f>
        <v>3149.438</v>
      </c>
      <c r="N114" s="513">
        <f>L114-M114-O114</f>
        <v>839.8489999999999</v>
      </c>
      <c r="O114" s="513">
        <f>ROUND(L114*0.05,3)</f>
        <v>209.963</v>
      </c>
      <c r="P114" s="664"/>
      <c r="Q114" s="468"/>
    </row>
    <row r="115" spans="1:17" s="222" customFormat="1" ht="17.25" customHeight="1">
      <c r="A115" s="477"/>
      <c r="B115" s="481"/>
      <c r="C115" s="481"/>
      <c r="D115" s="481"/>
      <c r="E115" s="481"/>
      <c r="F115" s="481"/>
      <c r="G115" s="210" t="s">
        <v>33</v>
      </c>
      <c r="H115" s="211"/>
      <c r="I115" s="211"/>
      <c r="J115" s="212"/>
      <c r="K115" s="213">
        <f>SUM(K114:K114)</f>
        <v>4199.25</v>
      </c>
      <c r="L115" s="512"/>
      <c r="M115" s="514"/>
      <c r="N115" s="514"/>
      <c r="O115" s="514"/>
      <c r="P115" s="464"/>
      <c r="Q115" s="465"/>
    </row>
    <row r="116" spans="1:17" s="222" customFormat="1" ht="15" customHeight="1">
      <c r="A116" s="476">
        <v>39</v>
      </c>
      <c r="B116" s="478" t="s">
        <v>331</v>
      </c>
      <c r="C116" s="480">
        <v>1989</v>
      </c>
      <c r="D116" s="480">
        <v>5688.8</v>
      </c>
      <c r="E116" s="480">
        <v>4481.6</v>
      </c>
      <c r="F116" s="480"/>
      <c r="G116" s="202" t="s">
        <v>182</v>
      </c>
      <c r="H116" s="199" t="s">
        <v>29</v>
      </c>
      <c r="I116" s="198">
        <v>461</v>
      </c>
      <c r="J116" s="199">
        <v>1.65</v>
      </c>
      <c r="K116" s="200">
        <f>I116*J116</f>
        <v>760.65</v>
      </c>
      <c r="L116" s="511">
        <f>K117</f>
        <v>760.65</v>
      </c>
      <c r="M116" s="513">
        <f>ROUND(L116*0.75,3)</f>
        <v>570.488</v>
      </c>
      <c r="N116" s="513">
        <f>L116-M116-O116</f>
        <v>152.1289999999999</v>
      </c>
      <c r="O116" s="513">
        <f>ROUND(L116*0.05,3)</f>
        <v>38.033</v>
      </c>
      <c r="P116" s="464"/>
      <c r="Q116" s="465"/>
    </row>
    <row r="117" spans="1:17" s="222" customFormat="1" ht="17.25" customHeight="1">
      <c r="A117" s="477"/>
      <c r="B117" s="481"/>
      <c r="C117" s="481"/>
      <c r="D117" s="481"/>
      <c r="E117" s="481"/>
      <c r="F117" s="481"/>
      <c r="G117" s="210" t="s">
        <v>33</v>
      </c>
      <c r="H117" s="211"/>
      <c r="I117" s="211"/>
      <c r="J117" s="212"/>
      <c r="K117" s="213">
        <f>SUM(K116:K116)</f>
        <v>760.65</v>
      </c>
      <c r="L117" s="512"/>
      <c r="M117" s="514"/>
      <c r="N117" s="514"/>
      <c r="O117" s="514"/>
      <c r="P117" s="464"/>
      <c r="Q117" s="465"/>
    </row>
    <row r="118" spans="1:17" ht="13.5" thickBot="1">
      <c r="A118" s="656" t="s">
        <v>137</v>
      </c>
      <c r="B118" s="657"/>
      <c r="C118" s="657"/>
      <c r="D118" s="657"/>
      <c r="E118" s="658"/>
      <c r="F118" s="228"/>
      <c r="G118" s="249" t="s">
        <v>111</v>
      </c>
      <c r="H118" s="230"/>
      <c r="I118" s="230"/>
      <c r="J118" s="231"/>
      <c r="K118" s="232">
        <f>K115+K117</f>
        <v>4959.9</v>
      </c>
      <c r="L118" s="233">
        <f aca="true" t="shared" si="11" ref="L118:Q118">SUM(L114:L117)</f>
        <v>4959.9</v>
      </c>
      <c r="M118" s="233">
        <f t="shared" si="11"/>
        <v>3719.9260000000004</v>
      </c>
      <c r="N118" s="233">
        <f t="shared" si="11"/>
        <v>991.9779999999998</v>
      </c>
      <c r="O118" s="233">
        <f t="shared" si="11"/>
        <v>247.99599999999998</v>
      </c>
      <c r="P118" s="233">
        <f t="shared" si="11"/>
        <v>0</v>
      </c>
      <c r="Q118" s="233">
        <f t="shared" si="11"/>
        <v>0</v>
      </c>
    </row>
    <row r="119" spans="1:17" ht="13.5" thickBot="1">
      <c r="A119" s="475" t="s">
        <v>116</v>
      </c>
      <c r="B119" s="469"/>
      <c r="C119" s="469"/>
      <c r="D119" s="469"/>
      <c r="E119" s="469"/>
      <c r="F119" s="469"/>
      <c r="G119" s="469"/>
      <c r="H119" s="469"/>
      <c r="I119" s="469"/>
      <c r="J119" s="469"/>
      <c r="K119" s="469"/>
      <c r="L119" s="469"/>
      <c r="M119" s="469"/>
      <c r="N119" s="469"/>
      <c r="O119" s="469"/>
      <c r="P119" s="469"/>
      <c r="Q119" s="470"/>
    </row>
    <row r="120" spans="1:17" ht="11.25" customHeight="1">
      <c r="A120" s="473">
        <v>40</v>
      </c>
      <c r="B120" s="483" t="s">
        <v>302</v>
      </c>
      <c r="C120" s="502">
        <v>1968</v>
      </c>
      <c r="D120" s="502">
        <v>495.3</v>
      </c>
      <c r="E120" s="502">
        <v>444.5</v>
      </c>
      <c r="F120" s="502"/>
      <c r="G120" s="223" t="s">
        <v>48</v>
      </c>
      <c r="H120" s="224" t="s">
        <v>29</v>
      </c>
      <c r="I120" s="225">
        <v>220.5</v>
      </c>
      <c r="J120" s="226">
        <v>1.65</v>
      </c>
      <c r="K120" s="227">
        <f>I120*J120</f>
        <v>363.825</v>
      </c>
      <c r="L120" s="506">
        <f>K121</f>
        <v>363.825</v>
      </c>
      <c r="M120" s="508">
        <f>ROUND(L120*0.75,3)</f>
        <v>272.869</v>
      </c>
      <c r="N120" s="508">
        <f>L120-M120-O120</f>
        <v>72.76499999999996</v>
      </c>
      <c r="O120" s="508">
        <f>ROUND(L120*0.05,3)</f>
        <v>18.191</v>
      </c>
      <c r="P120" s="664"/>
      <c r="Q120" s="468"/>
    </row>
    <row r="121" spans="1:17" ht="16.5" customHeight="1" thickBot="1">
      <c r="A121" s="680"/>
      <c r="B121" s="681"/>
      <c r="C121" s="682"/>
      <c r="D121" s="682"/>
      <c r="E121" s="682"/>
      <c r="F121" s="682"/>
      <c r="G121" s="217" t="s">
        <v>33</v>
      </c>
      <c r="H121" s="218"/>
      <c r="I121" s="218"/>
      <c r="J121" s="219"/>
      <c r="K121" s="220">
        <f>SUM(K120:K120)</f>
        <v>363.825</v>
      </c>
      <c r="L121" s="507"/>
      <c r="M121" s="507"/>
      <c r="N121" s="507"/>
      <c r="O121" s="507"/>
      <c r="P121" s="688"/>
      <c r="Q121" s="689"/>
    </row>
    <row r="122" spans="1:17" ht="12.75" customHeight="1">
      <c r="A122" s="473">
        <v>41</v>
      </c>
      <c r="B122" s="483" t="s">
        <v>307</v>
      </c>
      <c r="C122" s="502">
        <v>1988</v>
      </c>
      <c r="D122" s="502">
        <v>1922.7</v>
      </c>
      <c r="E122" s="509">
        <v>1658</v>
      </c>
      <c r="F122" s="502"/>
      <c r="G122" s="223" t="s">
        <v>48</v>
      </c>
      <c r="H122" s="224" t="s">
        <v>29</v>
      </c>
      <c r="I122" s="225">
        <v>406.6</v>
      </c>
      <c r="J122" s="226">
        <v>1.65</v>
      </c>
      <c r="K122" s="227">
        <f>I122*J122</f>
        <v>670.89</v>
      </c>
      <c r="L122" s="506">
        <f>K123</f>
        <v>670.89</v>
      </c>
      <c r="M122" s="508">
        <f>ROUND(L122*0.75,3)</f>
        <v>503.168</v>
      </c>
      <c r="N122" s="508">
        <f>L122-M122-O122</f>
        <v>134.17699999999996</v>
      </c>
      <c r="O122" s="489">
        <f>ROUND(L122*0.05,3)</f>
        <v>33.545</v>
      </c>
      <c r="P122" s="486"/>
      <c r="Q122" s="488"/>
    </row>
    <row r="123" spans="1:17" ht="15.75" customHeight="1" thickBot="1">
      <c r="A123" s="471"/>
      <c r="B123" s="503"/>
      <c r="C123" s="503"/>
      <c r="D123" s="503"/>
      <c r="E123" s="510"/>
      <c r="F123" s="503"/>
      <c r="G123" s="217" t="s">
        <v>33</v>
      </c>
      <c r="H123" s="218"/>
      <c r="I123" s="218"/>
      <c r="J123" s="219"/>
      <c r="K123" s="220">
        <f>SUM(K122:K122)</f>
        <v>670.89</v>
      </c>
      <c r="L123" s="507"/>
      <c r="M123" s="507"/>
      <c r="N123" s="507"/>
      <c r="O123" s="490"/>
      <c r="P123" s="487"/>
      <c r="Q123" s="472"/>
    </row>
    <row r="124" spans="1:17" ht="13.5" thickBot="1">
      <c r="A124" s="648" t="s">
        <v>117</v>
      </c>
      <c r="B124" s="649"/>
      <c r="C124" s="649"/>
      <c r="D124" s="649"/>
      <c r="E124" s="650"/>
      <c r="F124" s="248"/>
      <c r="G124" s="249" t="s">
        <v>111</v>
      </c>
      <c r="H124" s="250"/>
      <c r="I124" s="250"/>
      <c r="J124" s="251"/>
      <c r="K124" s="252">
        <f>K121+K123</f>
        <v>1034.715</v>
      </c>
      <c r="L124" s="253">
        <f aca="true" t="shared" si="12" ref="L124:Q124">SUM(L120:L123)</f>
        <v>1034.715</v>
      </c>
      <c r="M124" s="253">
        <f t="shared" si="12"/>
        <v>776.037</v>
      </c>
      <c r="N124" s="253">
        <f t="shared" si="12"/>
        <v>206.94199999999992</v>
      </c>
      <c r="O124" s="253">
        <f t="shared" si="12"/>
        <v>51.736000000000004</v>
      </c>
      <c r="P124" s="253">
        <f t="shared" si="12"/>
        <v>0</v>
      </c>
      <c r="Q124" s="253">
        <f t="shared" si="12"/>
        <v>0</v>
      </c>
    </row>
    <row r="125" spans="1:17" ht="13.5" thickBot="1">
      <c r="A125" s="495" t="s">
        <v>133</v>
      </c>
      <c r="B125" s="496"/>
      <c r="C125" s="496"/>
      <c r="D125" s="496"/>
      <c r="E125" s="496"/>
      <c r="F125" s="496"/>
      <c r="G125" s="496"/>
      <c r="H125" s="496"/>
      <c r="I125" s="496"/>
      <c r="J125" s="496"/>
      <c r="K125" s="496"/>
      <c r="L125" s="496"/>
      <c r="M125" s="496"/>
      <c r="N125" s="496"/>
      <c r="O125" s="496"/>
      <c r="P125" s="496"/>
      <c r="Q125" s="497"/>
    </row>
    <row r="126" spans="1:17" ht="11.25" customHeight="1">
      <c r="A126" s="473">
        <v>42</v>
      </c>
      <c r="B126" s="483" t="s">
        <v>313</v>
      </c>
      <c r="C126" s="502">
        <v>1980</v>
      </c>
      <c r="D126" s="502">
        <v>3060.3</v>
      </c>
      <c r="E126" s="502">
        <v>2681.9</v>
      </c>
      <c r="F126" s="502"/>
      <c r="G126" s="223" t="s">
        <v>48</v>
      </c>
      <c r="H126" s="254" t="s">
        <v>29</v>
      </c>
      <c r="I126" s="225">
        <v>1120</v>
      </c>
      <c r="J126" s="226">
        <v>1.65</v>
      </c>
      <c r="K126" s="227">
        <f>I126*J126</f>
        <v>1848</v>
      </c>
      <c r="L126" s="506">
        <f>K127</f>
        <v>1848</v>
      </c>
      <c r="M126" s="508">
        <f>ROUND(L126*0.75,3)</f>
        <v>1386</v>
      </c>
      <c r="N126" s="508">
        <f>L126-M126-O126</f>
        <v>369.6</v>
      </c>
      <c r="O126" s="508">
        <f>ROUND(L126*0.05,3)</f>
        <v>92.4</v>
      </c>
      <c r="P126" s="474"/>
      <c r="Q126" s="485"/>
    </row>
    <row r="127" spans="1:17" ht="18" customHeight="1">
      <c r="A127" s="477"/>
      <c r="B127" s="481"/>
      <c r="C127" s="481"/>
      <c r="D127" s="481"/>
      <c r="E127" s="481"/>
      <c r="F127" s="481"/>
      <c r="G127" s="210" t="s">
        <v>33</v>
      </c>
      <c r="H127" s="211"/>
      <c r="I127" s="211"/>
      <c r="J127" s="212"/>
      <c r="K127" s="213">
        <f>SUM(K126:K126)</f>
        <v>1848</v>
      </c>
      <c r="L127" s="514"/>
      <c r="M127" s="514"/>
      <c r="N127" s="514"/>
      <c r="O127" s="514"/>
      <c r="P127" s="482"/>
      <c r="Q127" s="515"/>
    </row>
    <row r="128" spans="1:17" ht="13.5" thickBot="1">
      <c r="A128" s="656" t="s">
        <v>134</v>
      </c>
      <c r="B128" s="657"/>
      <c r="C128" s="657"/>
      <c r="D128" s="657"/>
      <c r="E128" s="658"/>
      <c r="F128" s="90"/>
      <c r="G128" s="249" t="s">
        <v>100</v>
      </c>
      <c r="H128" s="92"/>
      <c r="I128" s="92"/>
      <c r="J128" s="128"/>
      <c r="K128" s="295">
        <f>K127</f>
        <v>1848</v>
      </c>
      <c r="L128" s="233">
        <f aca="true" t="shared" si="13" ref="L128:Q128">SUM(L126:L127)</f>
        <v>1848</v>
      </c>
      <c r="M128" s="233">
        <f t="shared" si="13"/>
        <v>1386</v>
      </c>
      <c r="N128" s="233">
        <f t="shared" si="13"/>
        <v>369.6</v>
      </c>
      <c r="O128" s="233">
        <f t="shared" si="13"/>
        <v>92.4</v>
      </c>
      <c r="P128" s="233">
        <f t="shared" si="13"/>
        <v>0</v>
      </c>
      <c r="Q128" s="233">
        <f t="shared" si="13"/>
        <v>0</v>
      </c>
    </row>
    <row r="129" spans="1:17" ht="12.75">
      <c r="A129" s="923" t="s">
        <v>250</v>
      </c>
      <c r="B129" s="924"/>
      <c r="C129" s="924"/>
      <c r="D129" s="924"/>
      <c r="E129" s="924"/>
      <c r="F129" s="924"/>
      <c r="G129" s="924"/>
      <c r="H129" s="924"/>
      <c r="I129" s="924"/>
      <c r="J129" s="924"/>
      <c r="K129" s="924"/>
      <c r="L129" s="924"/>
      <c r="M129" s="924"/>
      <c r="N129" s="924"/>
      <c r="O129" s="924"/>
      <c r="P129" s="924"/>
      <c r="Q129" s="925"/>
    </row>
    <row r="130" spans="1:17" ht="17.25" customHeight="1">
      <c r="A130" s="476">
        <v>43</v>
      </c>
      <c r="B130" s="478" t="s">
        <v>472</v>
      </c>
      <c r="C130" s="480">
        <v>1992</v>
      </c>
      <c r="D130" s="480">
        <v>5512.1</v>
      </c>
      <c r="E130" s="480">
        <v>4483.5</v>
      </c>
      <c r="F130" s="480"/>
      <c r="G130" s="257" t="s">
        <v>410</v>
      </c>
      <c r="H130" s="199" t="s">
        <v>29</v>
      </c>
      <c r="I130" s="198">
        <v>1200</v>
      </c>
      <c r="J130" s="199">
        <v>1.65</v>
      </c>
      <c r="K130" s="200">
        <f>I130*J130</f>
        <v>1980</v>
      </c>
      <c r="L130" s="731">
        <f>K131</f>
        <v>1980</v>
      </c>
      <c r="M130" s="513">
        <f>ROUND(L130*0.75,3)</f>
        <v>1485</v>
      </c>
      <c r="N130" s="783">
        <f>L130-M130-O130</f>
        <v>396</v>
      </c>
      <c r="O130" s="513">
        <f>ROUND(L130*0.05,3)</f>
        <v>99</v>
      </c>
      <c r="P130" s="519"/>
      <c r="Q130" s="660"/>
    </row>
    <row r="131" spans="1:17" ht="15" customHeight="1" thickBot="1">
      <c r="A131" s="471"/>
      <c r="B131" s="503"/>
      <c r="C131" s="503"/>
      <c r="D131" s="503"/>
      <c r="E131" s="503"/>
      <c r="F131" s="503"/>
      <c r="G131" s="217" t="s">
        <v>33</v>
      </c>
      <c r="H131" s="218"/>
      <c r="I131" s="218"/>
      <c r="J131" s="219"/>
      <c r="K131" s="220">
        <f>SUM(K130:K130)</f>
        <v>1980</v>
      </c>
      <c r="L131" s="732"/>
      <c r="M131" s="507"/>
      <c r="N131" s="732"/>
      <c r="O131" s="507"/>
      <c r="P131" s="521"/>
      <c r="Q131" s="526"/>
    </row>
    <row r="132" spans="1:17" ht="13.5" thickBot="1">
      <c r="A132" s="656" t="s">
        <v>251</v>
      </c>
      <c r="B132" s="657"/>
      <c r="C132" s="657"/>
      <c r="D132" s="657"/>
      <c r="E132" s="658"/>
      <c r="F132" s="90"/>
      <c r="G132" s="249" t="s">
        <v>100</v>
      </c>
      <c r="H132" s="92"/>
      <c r="I132" s="92"/>
      <c r="J132" s="128"/>
      <c r="K132" s="295">
        <f>K131</f>
        <v>1980</v>
      </c>
      <c r="L132" s="233">
        <f aca="true" t="shared" si="14" ref="L132:Q132">SUM(L130:L131)</f>
        <v>1980</v>
      </c>
      <c r="M132" s="233">
        <f t="shared" si="14"/>
        <v>1485</v>
      </c>
      <c r="N132" s="307">
        <f t="shared" si="14"/>
        <v>396</v>
      </c>
      <c r="O132" s="233">
        <f t="shared" si="14"/>
        <v>99</v>
      </c>
      <c r="P132" s="233">
        <f t="shared" si="14"/>
        <v>0</v>
      </c>
      <c r="Q132" s="233">
        <f t="shared" si="14"/>
        <v>0</v>
      </c>
    </row>
    <row r="133" spans="1:17" ht="13.5" thickBot="1">
      <c r="A133" s="918" t="s">
        <v>207</v>
      </c>
      <c r="B133" s="919"/>
      <c r="C133" s="919"/>
      <c r="D133" s="919"/>
      <c r="E133" s="919"/>
      <c r="F133" s="919"/>
      <c r="G133" s="919"/>
      <c r="H133" s="919"/>
      <c r="I133" s="919"/>
      <c r="J133" s="919"/>
      <c r="K133" s="919"/>
      <c r="L133" s="919"/>
      <c r="M133" s="919"/>
      <c r="N133" s="919"/>
      <c r="O133" s="919"/>
      <c r="P133" s="919"/>
      <c r="Q133" s="920"/>
    </row>
    <row r="134" spans="1:17" ht="9.75" customHeight="1">
      <c r="A134" s="498">
        <v>44</v>
      </c>
      <c r="B134" s="500" t="s">
        <v>209</v>
      </c>
      <c r="C134" s="502">
        <v>1991</v>
      </c>
      <c r="D134" s="502">
        <v>2737.3</v>
      </c>
      <c r="E134" s="502">
        <v>1598.7</v>
      </c>
      <c r="F134" s="504"/>
      <c r="G134" s="223" t="s">
        <v>42</v>
      </c>
      <c r="H134" s="224" t="s">
        <v>29</v>
      </c>
      <c r="I134" s="225">
        <v>180</v>
      </c>
      <c r="J134" s="226">
        <v>1.65</v>
      </c>
      <c r="K134" s="205">
        <f>I134*J134</f>
        <v>297</v>
      </c>
      <c r="L134" s="506">
        <f>K135</f>
        <v>297</v>
      </c>
      <c r="M134" s="508">
        <f>ROUND(L134*0.75,3)</f>
        <v>222.75</v>
      </c>
      <c r="N134" s="508">
        <f>L134-M134-O134</f>
        <v>59.4</v>
      </c>
      <c r="O134" s="489">
        <f>ROUND(L134*0.05,3)</f>
        <v>14.85</v>
      </c>
      <c r="P134" s="491"/>
      <c r="Q134" s="493"/>
    </row>
    <row r="135" spans="1:17" ht="23.25" thickBot="1">
      <c r="A135" s="499"/>
      <c r="B135" s="471"/>
      <c r="C135" s="503"/>
      <c r="D135" s="503"/>
      <c r="E135" s="503"/>
      <c r="F135" s="505"/>
      <c r="G135" s="217" t="s">
        <v>33</v>
      </c>
      <c r="H135" s="218"/>
      <c r="I135" s="218"/>
      <c r="J135" s="219"/>
      <c r="K135" s="220">
        <f>SUM(K134:K134)</f>
        <v>297</v>
      </c>
      <c r="L135" s="507"/>
      <c r="M135" s="507"/>
      <c r="N135" s="507"/>
      <c r="O135" s="490"/>
      <c r="P135" s="492"/>
      <c r="Q135" s="494"/>
    </row>
    <row r="136" spans="1:17" ht="13.5" thickBot="1">
      <c r="A136" s="648" t="s">
        <v>208</v>
      </c>
      <c r="B136" s="649"/>
      <c r="C136" s="649"/>
      <c r="D136" s="649"/>
      <c r="E136" s="650"/>
      <c r="F136" s="248"/>
      <c r="G136" s="249" t="s">
        <v>100</v>
      </c>
      <c r="H136" s="250"/>
      <c r="I136" s="250"/>
      <c r="J136" s="256"/>
      <c r="K136" s="297">
        <f>K135</f>
        <v>297</v>
      </c>
      <c r="L136" s="298">
        <f aca="true" t="shared" si="15" ref="L136:Q136">L134</f>
        <v>297</v>
      </c>
      <c r="M136" s="298">
        <f t="shared" si="15"/>
        <v>222.75</v>
      </c>
      <c r="N136" s="298">
        <f t="shared" si="15"/>
        <v>59.4</v>
      </c>
      <c r="O136" s="298">
        <f t="shared" si="15"/>
        <v>14.85</v>
      </c>
      <c r="P136" s="298">
        <f t="shared" si="15"/>
        <v>0</v>
      </c>
      <c r="Q136" s="298">
        <f t="shared" si="15"/>
        <v>0</v>
      </c>
    </row>
    <row r="137" spans="1:17" ht="13.5" thickBot="1">
      <c r="A137" s="918" t="s">
        <v>225</v>
      </c>
      <c r="B137" s="919"/>
      <c r="C137" s="919"/>
      <c r="D137" s="919"/>
      <c r="E137" s="919"/>
      <c r="F137" s="919"/>
      <c r="G137" s="919"/>
      <c r="H137" s="919"/>
      <c r="I137" s="919"/>
      <c r="J137" s="919"/>
      <c r="K137" s="919"/>
      <c r="L137" s="919"/>
      <c r="M137" s="919"/>
      <c r="N137" s="919"/>
      <c r="O137" s="919"/>
      <c r="P137" s="919"/>
      <c r="Q137" s="920"/>
    </row>
    <row r="138" spans="1:17" ht="12" customHeight="1">
      <c r="A138" s="498">
        <v>45</v>
      </c>
      <c r="B138" s="500" t="s">
        <v>227</v>
      </c>
      <c r="C138" s="502">
        <v>1973</v>
      </c>
      <c r="D138" s="502">
        <v>3490.7</v>
      </c>
      <c r="E138" s="502">
        <v>3125.1</v>
      </c>
      <c r="F138" s="504"/>
      <c r="G138" s="223" t="s">
        <v>224</v>
      </c>
      <c r="H138" s="255" t="s">
        <v>29</v>
      </c>
      <c r="I138" s="194">
        <v>698.08</v>
      </c>
      <c r="J138" s="204">
        <v>1.35</v>
      </c>
      <c r="K138" s="205">
        <f>I138*J138</f>
        <v>942.4080000000001</v>
      </c>
      <c r="L138" s="506">
        <f>K139</f>
        <v>942.4080000000001</v>
      </c>
      <c r="M138" s="508">
        <f>ROUND(L138*0.75,3)</f>
        <v>706.806</v>
      </c>
      <c r="N138" s="508">
        <f>L138-M138-O138</f>
        <v>188.48200000000008</v>
      </c>
      <c r="O138" s="489">
        <f>ROUND(L138*0.05,3)</f>
        <v>47.12</v>
      </c>
      <c r="P138" s="491"/>
      <c r="Q138" s="493"/>
    </row>
    <row r="139" spans="1:17" ht="15" customHeight="1" thickBot="1">
      <c r="A139" s="499"/>
      <c r="B139" s="471"/>
      <c r="C139" s="503"/>
      <c r="D139" s="503"/>
      <c r="E139" s="503"/>
      <c r="F139" s="505"/>
      <c r="G139" s="217" t="s">
        <v>33</v>
      </c>
      <c r="H139" s="218"/>
      <c r="I139" s="218"/>
      <c r="J139" s="219"/>
      <c r="K139" s="220">
        <f>SUM(K138:K138)</f>
        <v>942.4080000000001</v>
      </c>
      <c r="L139" s="507"/>
      <c r="M139" s="507"/>
      <c r="N139" s="507"/>
      <c r="O139" s="490"/>
      <c r="P139" s="492"/>
      <c r="Q139" s="494"/>
    </row>
    <row r="140" spans="1:17" ht="13.5" thickBot="1">
      <c r="A140" s="656" t="s">
        <v>226</v>
      </c>
      <c r="B140" s="657"/>
      <c r="C140" s="657"/>
      <c r="D140" s="657"/>
      <c r="E140" s="658"/>
      <c r="F140" s="90"/>
      <c r="G140" s="91" t="s">
        <v>100</v>
      </c>
      <c r="H140" s="92"/>
      <c r="I140" s="92"/>
      <c r="J140" s="128"/>
      <c r="K140" s="295">
        <f>K139</f>
        <v>942.4080000000001</v>
      </c>
      <c r="L140" s="296">
        <f aca="true" t="shared" si="16" ref="L140:Q140">L138</f>
        <v>942.4080000000001</v>
      </c>
      <c r="M140" s="296">
        <f t="shared" si="16"/>
        <v>706.806</v>
      </c>
      <c r="N140" s="296">
        <f t="shared" si="16"/>
        <v>188.48200000000008</v>
      </c>
      <c r="O140" s="296">
        <f t="shared" si="16"/>
        <v>47.12</v>
      </c>
      <c r="P140" s="296">
        <f t="shared" si="16"/>
        <v>0</v>
      </c>
      <c r="Q140" s="296">
        <f t="shared" si="16"/>
        <v>0</v>
      </c>
    </row>
    <row r="141" spans="1:17" ht="13.5" thickBot="1">
      <c r="A141" s="495" t="s">
        <v>228</v>
      </c>
      <c r="B141" s="496"/>
      <c r="C141" s="496"/>
      <c r="D141" s="496"/>
      <c r="E141" s="496"/>
      <c r="F141" s="496"/>
      <c r="G141" s="496"/>
      <c r="H141" s="496"/>
      <c r="I141" s="496"/>
      <c r="J141" s="496"/>
      <c r="K141" s="496"/>
      <c r="L141" s="496"/>
      <c r="M141" s="496"/>
      <c r="N141" s="496"/>
      <c r="O141" s="496"/>
      <c r="P141" s="496"/>
      <c r="Q141" s="497"/>
    </row>
    <row r="142" spans="1:17" ht="16.5" customHeight="1">
      <c r="A142" s="921">
        <v>46</v>
      </c>
      <c r="B142" s="563" t="s">
        <v>230</v>
      </c>
      <c r="C142" s="522">
        <v>2000</v>
      </c>
      <c r="D142" s="553">
        <v>941</v>
      </c>
      <c r="E142" s="522">
        <v>787.6</v>
      </c>
      <c r="F142" s="522"/>
      <c r="G142" s="288" t="s">
        <v>224</v>
      </c>
      <c r="H142" s="204" t="s">
        <v>29</v>
      </c>
      <c r="I142" s="194">
        <v>349.04</v>
      </c>
      <c r="J142" s="204">
        <v>1.35</v>
      </c>
      <c r="K142" s="205">
        <f>I142*J142</f>
        <v>471.20400000000006</v>
      </c>
      <c r="L142" s="552">
        <f>K143</f>
        <v>471.20400000000006</v>
      </c>
      <c r="M142" s="523">
        <f>ROUND(L142*0.75,3)</f>
        <v>353.403</v>
      </c>
      <c r="N142" s="523">
        <f>L142-M142-O142</f>
        <v>94.24100000000004</v>
      </c>
      <c r="O142" s="523">
        <f>ROUND(L142*0.05,3)</f>
        <v>23.56</v>
      </c>
      <c r="P142" s="491"/>
      <c r="Q142" s="493"/>
    </row>
    <row r="143" spans="1:17" ht="15" customHeight="1" thickBot="1">
      <c r="A143" s="922"/>
      <c r="B143" s="544"/>
      <c r="C143" s="534"/>
      <c r="D143" s="546"/>
      <c r="E143" s="534"/>
      <c r="F143" s="534"/>
      <c r="G143" s="299" t="s">
        <v>33</v>
      </c>
      <c r="H143" s="218"/>
      <c r="I143" s="218"/>
      <c r="J143" s="219"/>
      <c r="K143" s="220">
        <f>SUM(K142:K142)</f>
        <v>471.20400000000006</v>
      </c>
      <c r="L143" s="550"/>
      <c r="M143" s="524"/>
      <c r="N143" s="524"/>
      <c r="O143" s="524"/>
      <c r="P143" s="492"/>
      <c r="Q143" s="494"/>
    </row>
    <row r="144" spans="1:17" ht="13.5" thickBot="1">
      <c r="A144" s="648" t="s">
        <v>229</v>
      </c>
      <c r="B144" s="649"/>
      <c r="C144" s="649"/>
      <c r="D144" s="649"/>
      <c r="E144" s="650"/>
      <c r="F144" s="248"/>
      <c r="G144" s="249" t="s">
        <v>100</v>
      </c>
      <c r="H144" s="250"/>
      <c r="I144" s="250"/>
      <c r="J144" s="256"/>
      <c r="K144" s="297">
        <f>K143</f>
        <v>471.20400000000006</v>
      </c>
      <c r="L144" s="298">
        <f aca="true" t="shared" si="17" ref="L144:Q144">L142</f>
        <v>471.20400000000006</v>
      </c>
      <c r="M144" s="298">
        <f t="shared" si="17"/>
        <v>353.403</v>
      </c>
      <c r="N144" s="298">
        <f t="shared" si="17"/>
        <v>94.24100000000004</v>
      </c>
      <c r="O144" s="298">
        <f t="shared" si="17"/>
        <v>23.56</v>
      </c>
      <c r="P144" s="298">
        <f t="shared" si="17"/>
        <v>0</v>
      </c>
      <c r="Q144" s="298">
        <f t="shared" si="17"/>
        <v>0</v>
      </c>
    </row>
    <row r="145" spans="1:17" ht="13.5" thickBot="1">
      <c r="A145" s="918" t="s">
        <v>247</v>
      </c>
      <c r="B145" s="919"/>
      <c r="C145" s="919"/>
      <c r="D145" s="919"/>
      <c r="E145" s="919"/>
      <c r="F145" s="919"/>
      <c r="G145" s="919"/>
      <c r="H145" s="919"/>
      <c r="I145" s="919"/>
      <c r="J145" s="919"/>
      <c r="K145" s="919"/>
      <c r="L145" s="919"/>
      <c r="M145" s="919"/>
      <c r="N145" s="919"/>
      <c r="O145" s="919"/>
      <c r="P145" s="919"/>
      <c r="Q145" s="920"/>
    </row>
    <row r="146" spans="1:17" ht="14.25" customHeight="1">
      <c r="A146" s="498">
        <v>47</v>
      </c>
      <c r="B146" s="500" t="s">
        <v>248</v>
      </c>
      <c r="C146" s="502">
        <v>1969</v>
      </c>
      <c r="D146" s="502">
        <v>2763.9</v>
      </c>
      <c r="E146" s="502">
        <v>2529.5</v>
      </c>
      <c r="F146" s="502"/>
      <c r="G146" s="288" t="s">
        <v>42</v>
      </c>
      <c r="H146" s="226" t="s">
        <v>29</v>
      </c>
      <c r="I146" s="225">
        <v>180</v>
      </c>
      <c r="J146" s="204">
        <v>1.65</v>
      </c>
      <c r="K146" s="205">
        <f>I146*J146-0.65</f>
        <v>296.35</v>
      </c>
      <c r="L146" s="506">
        <f>K147</f>
        <v>296.35</v>
      </c>
      <c r="M146" s="508">
        <f>ROUND(L146*0.75,3)</f>
        <v>222.263</v>
      </c>
      <c r="N146" s="508">
        <f>L146-M146-O146</f>
        <v>59.26900000000002</v>
      </c>
      <c r="O146" s="489">
        <f>ROUND(L146*0.05,3)</f>
        <v>14.818</v>
      </c>
      <c r="P146" s="491"/>
      <c r="Q146" s="493"/>
    </row>
    <row r="147" spans="1:17" ht="15" customHeight="1" thickBot="1">
      <c r="A147" s="499"/>
      <c r="B147" s="471"/>
      <c r="C147" s="503"/>
      <c r="D147" s="503"/>
      <c r="E147" s="503"/>
      <c r="F147" s="503"/>
      <c r="G147" s="217" t="s">
        <v>33</v>
      </c>
      <c r="H147" s="218"/>
      <c r="I147" s="218"/>
      <c r="J147" s="219"/>
      <c r="K147" s="220">
        <f>SUM(K146:K146)</f>
        <v>296.35</v>
      </c>
      <c r="L147" s="507"/>
      <c r="M147" s="507"/>
      <c r="N147" s="507"/>
      <c r="O147" s="490"/>
      <c r="P147" s="492"/>
      <c r="Q147" s="494"/>
    </row>
    <row r="148" spans="1:17" ht="13.5" thickBot="1">
      <c r="A148" s="648" t="s">
        <v>249</v>
      </c>
      <c r="B148" s="649"/>
      <c r="C148" s="649"/>
      <c r="D148" s="649"/>
      <c r="E148" s="650"/>
      <c r="F148" s="248"/>
      <c r="G148" s="249" t="s">
        <v>100</v>
      </c>
      <c r="H148" s="250"/>
      <c r="I148" s="250"/>
      <c r="J148" s="256"/>
      <c r="K148" s="297">
        <f>K147</f>
        <v>296.35</v>
      </c>
      <c r="L148" s="298">
        <f aca="true" t="shared" si="18" ref="L148:Q148">L146</f>
        <v>296.35</v>
      </c>
      <c r="M148" s="298">
        <f t="shared" si="18"/>
        <v>222.263</v>
      </c>
      <c r="N148" s="298">
        <f t="shared" si="18"/>
        <v>59.26900000000002</v>
      </c>
      <c r="O148" s="298">
        <f t="shared" si="18"/>
        <v>14.818</v>
      </c>
      <c r="P148" s="298">
        <f t="shared" si="18"/>
        <v>0</v>
      </c>
      <c r="Q148" s="298">
        <f t="shared" si="18"/>
        <v>0</v>
      </c>
    </row>
    <row r="149" spans="1:17" ht="13.5" thickBot="1">
      <c r="A149" s="112"/>
      <c r="B149" s="113" t="s">
        <v>108</v>
      </c>
      <c r="C149" s="113"/>
      <c r="D149" s="130"/>
      <c r="E149" s="114"/>
      <c r="F149" s="131"/>
      <c r="G149" s="115" t="s">
        <v>484</v>
      </c>
      <c r="H149" s="113"/>
      <c r="I149" s="113"/>
      <c r="J149" s="113"/>
      <c r="K149" s="336">
        <f aca="true" t="shared" si="19" ref="K149:Q149">K15+K26+K32+K40+K50+K56+K62+K70+K79+K89+K97+K112+K118+K124+K128+K132+K136+K140+K144+K148</f>
        <v>37829.3435</v>
      </c>
      <c r="L149" s="336">
        <f t="shared" si="19"/>
        <v>37829.3435</v>
      </c>
      <c r="M149" s="336">
        <f t="shared" si="19"/>
        <v>28372.011</v>
      </c>
      <c r="N149" s="336">
        <f t="shared" si="19"/>
        <v>7565.8635</v>
      </c>
      <c r="O149" s="336">
        <f t="shared" si="19"/>
        <v>1891.469</v>
      </c>
      <c r="P149" s="308">
        <f t="shared" si="19"/>
        <v>0</v>
      </c>
      <c r="Q149" s="308">
        <f t="shared" si="19"/>
        <v>0</v>
      </c>
    </row>
  </sheetData>
  <sheetProtection/>
  <mergeCells count="624">
    <mergeCell ref="K1:Q1"/>
    <mergeCell ref="K2:P2"/>
    <mergeCell ref="A3:Q3"/>
    <mergeCell ref="A4:A7"/>
    <mergeCell ref="B4:B7"/>
    <mergeCell ref="D4:F4"/>
    <mergeCell ref="G4:G7"/>
    <mergeCell ref="H4:H7"/>
    <mergeCell ref="I4:I7"/>
    <mergeCell ref="J4:J7"/>
    <mergeCell ref="C5:C7"/>
    <mergeCell ref="D5:D7"/>
    <mergeCell ref="E5:F5"/>
    <mergeCell ref="L5:L7"/>
    <mergeCell ref="E6:E7"/>
    <mergeCell ref="F6:F7"/>
    <mergeCell ref="E11:E12"/>
    <mergeCell ref="F11:F12"/>
    <mergeCell ref="K4:K7"/>
    <mergeCell ref="L4:Q4"/>
    <mergeCell ref="M5:Q5"/>
    <mergeCell ref="M6:M7"/>
    <mergeCell ref="P11:P12"/>
    <mergeCell ref="Q11:Q12"/>
    <mergeCell ref="N6:N7"/>
    <mergeCell ref="O6:O7"/>
    <mergeCell ref="P6:Q6"/>
    <mergeCell ref="A10:Q10"/>
    <mergeCell ref="A11:A12"/>
    <mergeCell ref="B11:B12"/>
    <mergeCell ref="C11:C12"/>
    <mergeCell ref="D11:D12"/>
    <mergeCell ref="L11:L12"/>
    <mergeCell ref="M11:M12"/>
    <mergeCell ref="N11:N12"/>
    <mergeCell ref="O11:O12"/>
    <mergeCell ref="A15:E15"/>
    <mergeCell ref="A16:Q16"/>
    <mergeCell ref="L13:L14"/>
    <mergeCell ref="M13:M14"/>
    <mergeCell ref="N13:N14"/>
    <mergeCell ref="O13:O14"/>
    <mergeCell ref="A13:A14"/>
    <mergeCell ref="B13:B14"/>
    <mergeCell ref="P13:P14"/>
    <mergeCell ref="Q13:Q14"/>
    <mergeCell ref="P17:P21"/>
    <mergeCell ref="Q17:Q21"/>
    <mergeCell ref="C13:C14"/>
    <mergeCell ref="D13:D14"/>
    <mergeCell ref="N17:N21"/>
    <mergeCell ref="O17:O21"/>
    <mergeCell ref="E17:E21"/>
    <mergeCell ref="F17:F21"/>
    <mergeCell ref="L17:L21"/>
    <mergeCell ref="M17:M21"/>
    <mergeCell ref="E13:E14"/>
    <mergeCell ref="F13:F14"/>
    <mergeCell ref="A22:A23"/>
    <mergeCell ref="B22:B23"/>
    <mergeCell ref="C22:C23"/>
    <mergeCell ref="D22:D23"/>
    <mergeCell ref="A17:A21"/>
    <mergeCell ref="B17:B21"/>
    <mergeCell ref="C17:C21"/>
    <mergeCell ref="D17:D21"/>
    <mergeCell ref="L24:L25"/>
    <mergeCell ref="M24:M25"/>
    <mergeCell ref="N24:N25"/>
    <mergeCell ref="O24:O25"/>
    <mergeCell ref="P22:P23"/>
    <mergeCell ref="Q22:Q23"/>
    <mergeCell ref="N22:N23"/>
    <mergeCell ref="O22:O23"/>
    <mergeCell ref="E22:E23"/>
    <mergeCell ref="F22:F23"/>
    <mergeCell ref="L22:L23"/>
    <mergeCell ref="M22:M23"/>
    <mergeCell ref="A26:E26"/>
    <mergeCell ref="A27:Q27"/>
    <mergeCell ref="P24:P25"/>
    <mergeCell ref="Q24:Q25"/>
    <mergeCell ref="A24:A25"/>
    <mergeCell ref="B24:B25"/>
    <mergeCell ref="C24:C25"/>
    <mergeCell ref="D24:D25"/>
    <mergeCell ref="E24:E25"/>
    <mergeCell ref="F24:F25"/>
    <mergeCell ref="P28:P29"/>
    <mergeCell ref="Q28:Q29"/>
    <mergeCell ref="A28:A29"/>
    <mergeCell ref="B28:B29"/>
    <mergeCell ref="C28:C29"/>
    <mergeCell ref="D28:D29"/>
    <mergeCell ref="E28:E29"/>
    <mergeCell ref="F28:F29"/>
    <mergeCell ref="L28:L29"/>
    <mergeCell ref="M28:M29"/>
    <mergeCell ref="E30:E31"/>
    <mergeCell ref="F30:F31"/>
    <mergeCell ref="N28:N29"/>
    <mergeCell ref="O28:O29"/>
    <mergeCell ref="L30:L31"/>
    <mergeCell ref="M30:M31"/>
    <mergeCell ref="N30:N31"/>
    <mergeCell ref="O30:O31"/>
    <mergeCell ref="A34:A35"/>
    <mergeCell ref="B34:B35"/>
    <mergeCell ref="C30:C31"/>
    <mergeCell ref="D30:D31"/>
    <mergeCell ref="A32:E32"/>
    <mergeCell ref="A33:Q33"/>
    <mergeCell ref="A30:A31"/>
    <mergeCell ref="B30:B31"/>
    <mergeCell ref="P30:P31"/>
    <mergeCell ref="Q30:Q31"/>
    <mergeCell ref="P36:P37"/>
    <mergeCell ref="Q36:Q37"/>
    <mergeCell ref="E34:E35"/>
    <mergeCell ref="F34:F35"/>
    <mergeCell ref="P34:P35"/>
    <mergeCell ref="Q34:Q35"/>
    <mergeCell ref="L36:L37"/>
    <mergeCell ref="M36:M37"/>
    <mergeCell ref="N36:N37"/>
    <mergeCell ref="O36:O37"/>
    <mergeCell ref="C34:C35"/>
    <mergeCell ref="D34:D35"/>
    <mergeCell ref="N34:N35"/>
    <mergeCell ref="O34:O35"/>
    <mergeCell ref="L34:L35"/>
    <mergeCell ref="M34:M35"/>
    <mergeCell ref="E38:E39"/>
    <mergeCell ref="F38:F39"/>
    <mergeCell ref="E36:E37"/>
    <mergeCell ref="F36:F37"/>
    <mergeCell ref="A36:A37"/>
    <mergeCell ref="B36:B37"/>
    <mergeCell ref="C36:C37"/>
    <mergeCell ref="D36:D37"/>
    <mergeCell ref="P38:P39"/>
    <mergeCell ref="Q38:Q39"/>
    <mergeCell ref="A38:A39"/>
    <mergeCell ref="B38:B39"/>
    <mergeCell ref="L38:L39"/>
    <mergeCell ref="M38:M39"/>
    <mergeCell ref="N38:N39"/>
    <mergeCell ref="O38:O39"/>
    <mergeCell ref="C38:C39"/>
    <mergeCell ref="D38:D39"/>
    <mergeCell ref="A40:E40"/>
    <mergeCell ref="A41:Q41"/>
    <mergeCell ref="A42:A43"/>
    <mergeCell ref="B42:B43"/>
    <mergeCell ref="C42:C43"/>
    <mergeCell ref="D42:D43"/>
    <mergeCell ref="E42:E43"/>
    <mergeCell ref="F42:F43"/>
    <mergeCell ref="L42:L43"/>
    <mergeCell ref="M42:M43"/>
    <mergeCell ref="L44:L45"/>
    <mergeCell ref="M44:M45"/>
    <mergeCell ref="N42:N43"/>
    <mergeCell ref="O42:O43"/>
    <mergeCell ref="N44:N45"/>
    <mergeCell ref="O44:O45"/>
    <mergeCell ref="P42:P43"/>
    <mergeCell ref="Q42:Q43"/>
    <mergeCell ref="P44:P45"/>
    <mergeCell ref="Q44:Q45"/>
    <mergeCell ref="E44:E45"/>
    <mergeCell ref="F44:F45"/>
    <mergeCell ref="A44:A45"/>
    <mergeCell ref="B44:B45"/>
    <mergeCell ref="C44:C45"/>
    <mergeCell ref="D44:D45"/>
    <mergeCell ref="L46:L47"/>
    <mergeCell ref="M46:M47"/>
    <mergeCell ref="L48:L49"/>
    <mergeCell ref="M48:M49"/>
    <mergeCell ref="P46:P47"/>
    <mergeCell ref="Q46:Q47"/>
    <mergeCell ref="A48:A49"/>
    <mergeCell ref="B48:B49"/>
    <mergeCell ref="C48:C49"/>
    <mergeCell ref="D48:D49"/>
    <mergeCell ref="E48:E49"/>
    <mergeCell ref="F48:F49"/>
    <mergeCell ref="E46:E47"/>
    <mergeCell ref="F46:F47"/>
    <mergeCell ref="P48:P49"/>
    <mergeCell ref="Q48:Q49"/>
    <mergeCell ref="N48:N49"/>
    <mergeCell ref="O48:O49"/>
    <mergeCell ref="A46:A47"/>
    <mergeCell ref="B46:B47"/>
    <mergeCell ref="C46:C47"/>
    <mergeCell ref="D46:D47"/>
    <mergeCell ref="A52:A53"/>
    <mergeCell ref="B52:B53"/>
    <mergeCell ref="N46:N47"/>
    <mergeCell ref="O46:O47"/>
    <mergeCell ref="F52:F53"/>
    <mergeCell ref="C52:C53"/>
    <mergeCell ref="D52:D53"/>
    <mergeCell ref="E52:E53"/>
    <mergeCell ref="A50:E50"/>
    <mergeCell ref="A51:Q51"/>
    <mergeCell ref="Q52:Q53"/>
    <mergeCell ref="L52:L53"/>
    <mergeCell ref="M52:M53"/>
    <mergeCell ref="N52:N53"/>
    <mergeCell ref="O52:O53"/>
    <mergeCell ref="P52:P53"/>
    <mergeCell ref="P58:P59"/>
    <mergeCell ref="O58:O59"/>
    <mergeCell ref="P54:P55"/>
    <mergeCell ref="Q54:Q55"/>
    <mergeCell ref="A57:Q57"/>
    <mergeCell ref="O54:O55"/>
    <mergeCell ref="A56:E56"/>
    <mergeCell ref="L54:L55"/>
    <mergeCell ref="M54:M55"/>
    <mergeCell ref="N54:N55"/>
    <mergeCell ref="B54:B55"/>
    <mergeCell ref="A54:A55"/>
    <mergeCell ref="F54:F55"/>
    <mergeCell ref="Q58:Q59"/>
    <mergeCell ref="A58:A59"/>
    <mergeCell ref="B58:B59"/>
    <mergeCell ref="C58:C59"/>
    <mergeCell ref="D58:D59"/>
    <mergeCell ref="E58:E59"/>
    <mergeCell ref="F58:F59"/>
    <mergeCell ref="L58:L59"/>
    <mergeCell ref="M58:M59"/>
    <mergeCell ref="N58:N59"/>
    <mergeCell ref="A62:E62"/>
    <mergeCell ref="L60:L61"/>
    <mergeCell ref="M60:M61"/>
    <mergeCell ref="N60:N61"/>
    <mergeCell ref="A60:A61"/>
    <mergeCell ref="A64:A65"/>
    <mergeCell ref="B64:B65"/>
    <mergeCell ref="C60:C61"/>
    <mergeCell ref="D60:D61"/>
    <mergeCell ref="A63:Q63"/>
    <mergeCell ref="O60:O61"/>
    <mergeCell ref="Q60:Q61"/>
    <mergeCell ref="C64:C65"/>
    <mergeCell ref="D64:D65"/>
    <mergeCell ref="N64:N65"/>
    <mergeCell ref="P66:P67"/>
    <mergeCell ref="Q66:Q67"/>
    <mergeCell ref="B60:B61"/>
    <mergeCell ref="E64:E65"/>
    <mergeCell ref="F64:F65"/>
    <mergeCell ref="E60:E61"/>
    <mergeCell ref="F60:F61"/>
    <mergeCell ref="P64:P65"/>
    <mergeCell ref="Q64:Q65"/>
    <mergeCell ref="P60:P61"/>
    <mergeCell ref="O64:O65"/>
    <mergeCell ref="L64:L65"/>
    <mergeCell ref="M64:M65"/>
    <mergeCell ref="L66:L67"/>
    <mergeCell ref="M66:M67"/>
    <mergeCell ref="N66:N67"/>
    <mergeCell ref="O66:O67"/>
    <mergeCell ref="E66:E67"/>
    <mergeCell ref="F66:F67"/>
    <mergeCell ref="A66:A67"/>
    <mergeCell ref="B66:B67"/>
    <mergeCell ref="C66:C67"/>
    <mergeCell ref="D66:D67"/>
    <mergeCell ref="A70:E70"/>
    <mergeCell ref="A71:Q71"/>
    <mergeCell ref="L68:L69"/>
    <mergeCell ref="M68:M69"/>
    <mergeCell ref="N68:N69"/>
    <mergeCell ref="O68:O69"/>
    <mergeCell ref="A68:A69"/>
    <mergeCell ref="B68:B69"/>
    <mergeCell ref="C68:C69"/>
    <mergeCell ref="D68:D69"/>
    <mergeCell ref="E72:E73"/>
    <mergeCell ref="F72:F73"/>
    <mergeCell ref="A72:A73"/>
    <mergeCell ref="B72:B73"/>
    <mergeCell ref="C72:C73"/>
    <mergeCell ref="D72:D73"/>
    <mergeCell ref="E68:E69"/>
    <mergeCell ref="F68:F69"/>
    <mergeCell ref="P72:P73"/>
    <mergeCell ref="Q72:Q73"/>
    <mergeCell ref="P68:P69"/>
    <mergeCell ref="Q68:Q69"/>
    <mergeCell ref="N72:N73"/>
    <mergeCell ref="O72:O73"/>
    <mergeCell ref="L72:L73"/>
    <mergeCell ref="M72:M73"/>
    <mergeCell ref="L74:L76"/>
    <mergeCell ref="M74:M76"/>
    <mergeCell ref="P74:P76"/>
    <mergeCell ref="Q74:Q76"/>
    <mergeCell ref="N74:N76"/>
    <mergeCell ref="O74:O76"/>
    <mergeCell ref="E77:E78"/>
    <mergeCell ref="F77:F78"/>
    <mergeCell ref="E74:E76"/>
    <mergeCell ref="F74:F76"/>
    <mergeCell ref="A74:A76"/>
    <mergeCell ref="B74:B76"/>
    <mergeCell ref="C74:C76"/>
    <mergeCell ref="D74:D76"/>
    <mergeCell ref="P77:P78"/>
    <mergeCell ref="Q77:Q78"/>
    <mergeCell ref="A77:A78"/>
    <mergeCell ref="B77:B78"/>
    <mergeCell ref="L77:L78"/>
    <mergeCell ref="M77:M78"/>
    <mergeCell ref="N77:N78"/>
    <mergeCell ref="O77:O78"/>
    <mergeCell ref="C77:C78"/>
    <mergeCell ref="D77:D78"/>
    <mergeCell ref="A79:E79"/>
    <mergeCell ref="A80:Q80"/>
    <mergeCell ref="A81:A82"/>
    <mergeCell ref="B81:B82"/>
    <mergeCell ref="C81:C82"/>
    <mergeCell ref="D81:D82"/>
    <mergeCell ref="E81:E82"/>
    <mergeCell ref="F81:F82"/>
    <mergeCell ref="L81:L82"/>
    <mergeCell ref="M81:M82"/>
    <mergeCell ref="N81:N82"/>
    <mergeCell ref="O81:O82"/>
    <mergeCell ref="P81:P82"/>
    <mergeCell ref="Q81:Q82"/>
    <mergeCell ref="P83:P84"/>
    <mergeCell ref="Q83:Q84"/>
    <mergeCell ref="N83:N84"/>
    <mergeCell ref="O83:O84"/>
    <mergeCell ref="L85:L86"/>
    <mergeCell ref="M85:M86"/>
    <mergeCell ref="E83:E84"/>
    <mergeCell ref="F83:F84"/>
    <mergeCell ref="L83:L84"/>
    <mergeCell ref="M83:M84"/>
    <mergeCell ref="A83:A84"/>
    <mergeCell ref="B83:B84"/>
    <mergeCell ref="C83:C84"/>
    <mergeCell ref="D83:D84"/>
    <mergeCell ref="P85:P86"/>
    <mergeCell ref="Q85:Q86"/>
    <mergeCell ref="A85:A86"/>
    <mergeCell ref="B85:B86"/>
    <mergeCell ref="C85:C86"/>
    <mergeCell ref="D85:D86"/>
    <mergeCell ref="N85:N86"/>
    <mergeCell ref="O85:O86"/>
    <mergeCell ref="E85:E86"/>
    <mergeCell ref="F85:F86"/>
    <mergeCell ref="P87:P88"/>
    <mergeCell ref="Q87:Q88"/>
    <mergeCell ref="N87:N88"/>
    <mergeCell ref="O87:O88"/>
    <mergeCell ref="L91:L92"/>
    <mergeCell ref="M91:M92"/>
    <mergeCell ref="E87:E88"/>
    <mergeCell ref="F87:F88"/>
    <mergeCell ref="L87:L88"/>
    <mergeCell ref="M87:M88"/>
    <mergeCell ref="A89:E89"/>
    <mergeCell ref="A90:Q90"/>
    <mergeCell ref="A91:A92"/>
    <mergeCell ref="B91:B92"/>
    <mergeCell ref="A87:A88"/>
    <mergeCell ref="B87:B88"/>
    <mergeCell ref="C87:C88"/>
    <mergeCell ref="D87:D88"/>
    <mergeCell ref="C91:C92"/>
    <mergeCell ref="D91:D92"/>
    <mergeCell ref="E91:E92"/>
    <mergeCell ref="F91:F92"/>
    <mergeCell ref="N91:N92"/>
    <mergeCell ref="O91:O92"/>
    <mergeCell ref="P91:P92"/>
    <mergeCell ref="Q91:Q92"/>
    <mergeCell ref="P93:P94"/>
    <mergeCell ref="Q93:Q94"/>
    <mergeCell ref="A93:A94"/>
    <mergeCell ref="B93:B94"/>
    <mergeCell ref="C93:C94"/>
    <mergeCell ref="D93:D94"/>
    <mergeCell ref="E93:E94"/>
    <mergeCell ref="F93:F94"/>
    <mergeCell ref="N93:N94"/>
    <mergeCell ref="O93:O94"/>
    <mergeCell ref="N95:N96"/>
    <mergeCell ref="O95:O96"/>
    <mergeCell ref="A95:A96"/>
    <mergeCell ref="B95:B96"/>
    <mergeCell ref="C95:C96"/>
    <mergeCell ref="D95:D96"/>
    <mergeCell ref="L93:L94"/>
    <mergeCell ref="M93:M94"/>
    <mergeCell ref="A97:E97"/>
    <mergeCell ref="A98:Q98"/>
    <mergeCell ref="E95:E96"/>
    <mergeCell ref="F95:F96"/>
    <mergeCell ref="L95:L96"/>
    <mergeCell ref="M95:M96"/>
    <mergeCell ref="P95:P96"/>
    <mergeCell ref="Q95:Q96"/>
    <mergeCell ref="A99:A100"/>
    <mergeCell ref="B99:B100"/>
    <mergeCell ref="C99:C100"/>
    <mergeCell ref="D99:D100"/>
    <mergeCell ref="E99:E100"/>
    <mergeCell ref="F99:F100"/>
    <mergeCell ref="N99:N100"/>
    <mergeCell ref="O99:O100"/>
    <mergeCell ref="P104:P105"/>
    <mergeCell ref="Q104:Q105"/>
    <mergeCell ref="N101:N103"/>
    <mergeCell ref="O101:O103"/>
    <mergeCell ref="P101:P103"/>
    <mergeCell ref="Q101:Q103"/>
    <mergeCell ref="N104:N105"/>
    <mergeCell ref="O104:O105"/>
    <mergeCell ref="P99:P100"/>
    <mergeCell ref="Q99:Q100"/>
    <mergeCell ref="L99:L100"/>
    <mergeCell ref="M99:M100"/>
    <mergeCell ref="E101:E103"/>
    <mergeCell ref="F101:F103"/>
    <mergeCell ref="L101:L103"/>
    <mergeCell ref="M101:M103"/>
    <mergeCell ref="A101:A103"/>
    <mergeCell ref="B101:B103"/>
    <mergeCell ref="C101:C103"/>
    <mergeCell ref="D101:D103"/>
    <mergeCell ref="A104:A105"/>
    <mergeCell ref="B104:B105"/>
    <mergeCell ref="C104:C105"/>
    <mergeCell ref="D104:D105"/>
    <mergeCell ref="P106:P107"/>
    <mergeCell ref="Q106:Q107"/>
    <mergeCell ref="E106:E107"/>
    <mergeCell ref="F106:F107"/>
    <mergeCell ref="L106:L107"/>
    <mergeCell ref="M106:M107"/>
    <mergeCell ref="N106:N107"/>
    <mergeCell ref="O106:O107"/>
    <mergeCell ref="E104:E105"/>
    <mergeCell ref="F104:F105"/>
    <mergeCell ref="L104:L105"/>
    <mergeCell ref="M104:M105"/>
    <mergeCell ref="E108:E109"/>
    <mergeCell ref="F108:F109"/>
    <mergeCell ref="L108:L109"/>
    <mergeCell ref="M108:M109"/>
    <mergeCell ref="P108:P109"/>
    <mergeCell ref="Q108:Q109"/>
    <mergeCell ref="N108:N109"/>
    <mergeCell ref="O108:O109"/>
    <mergeCell ref="A106:A107"/>
    <mergeCell ref="B106:B107"/>
    <mergeCell ref="C106:C107"/>
    <mergeCell ref="D106:D107"/>
    <mergeCell ref="A113:Q113"/>
    <mergeCell ref="P110:P111"/>
    <mergeCell ref="Q110:Q111"/>
    <mergeCell ref="A110:A111"/>
    <mergeCell ref="B110:B111"/>
    <mergeCell ref="C110:C111"/>
    <mergeCell ref="A108:A109"/>
    <mergeCell ref="B108:B109"/>
    <mergeCell ref="N110:N111"/>
    <mergeCell ref="O110:O111"/>
    <mergeCell ref="L110:L111"/>
    <mergeCell ref="M110:M111"/>
    <mergeCell ref="E110:E111"/>
    <mergeCell ref="F110:F111"/>
    <mergeCell ref="C108:C109"/>
    <mergeCell ref="D108:D109"/>
    <mergeCell ref="L114:L115"/>
    <mergeCell ref="M114:M115"/>
    <mergeCell ref="A112:E112"/>
    <mergeCell ref="D110:D111"/>
    <mergeCell ref="E114:E115"/>
    <mergeCell ref="F114:F115"/>
    <mergeCell ref="A114:A115"/>
    <mergeCell ref="B114:B115"/>
    <mergeCell ref="C114:C115"/>
    <mergeCell ref="D114:D115"/>
    <mergeCell ref="P114:P115"/>
    <mergeCell ref="Q114:Q115"/>
    <mergeCell ref="N114:N115"/>
    <mergeCell ref="O114:O115"/>
    <mergeCell ref="A120:A121"/>
    <mergeCell ref="B120:B121"/>
    <mergeCell ref="P116:P117"/>
    <mergeCell ref="Q116:Q117"/>
    <mergeCell ref="L116:L117"/>
    <mergeCell ref="M116:M117"/>
    <mergeCell ref="C116:C117"/>
    <mergeCell ref="D116:D117"/>
    <mergeCell ref="N116:N117"/>
    <mergeCell ref="O116:O117"/>
    <mergeCell ref="C120:C121"/>
    <mergeCell ref="D120:D121"/>
    <mergeCell ref="L120:L121"/>
    <mergeCell ref="M120:M121"/>
    <mergeCell ref="E120:E121"/>
    <mergeCell ref="F120:F121"/>
    <mergeCell ref="A119:Q119"/>
    <mergeCell ref="A118:E118"/>
    <mergeCell ref="E116:E117"/>
    <mergeCell ref="F116:F117"/>
    <mergeCell ref="A116:A117"/>
    <mergeCell ref="B116:B117"/>
    <mergeCell ref="Q122:Q123"/>
    <mergeCell ref="N122:N123"/>
    <mergeCell ref="O122:O123"/>
    <mergeCell ref="P120:P121"/>
    <mergeCell ref="Q120:Q121"/>
    <mergeCell ref="N120:N121"/>
    <mergeCell ref="O120:O121"/>
    <mergeCell ref="P122:P123"/>
    <mergeCell ref="A124:E124"/>
    <mergeCell ref="A125:Q125"/>
    <mergeCell ref="A126:A127"/>
    <mergeCell ref="B126:B127"/>
    <mergeCell ref="C126:C127"/>
    <mergeCell ref="D126:D127"/>
    <mergeCell ref="E126:E127"/>
    <mergeCell ref="P126:P127"/>
    <mergeCell ref="M126:M127"/>
    <mergeCell ref="N126:N127"/>
    <mergeCell ref="C122:C123"/>
    <mergeCell ref="D122:D123"/>
    <mergeCell ref="L122:L123"/>
    <mergeCell ref="M122:M123"/>
    <mergeCell ref="E122:E123"/>
    <mergeCell ref="F122:F123"/>
    <mergeCell ref="Q130:Q131"/>
    <mergeCell ref="L134:L135"/>
    <mergeCell ref="M134:M135"/>
    <mergeCell ref="P134:P135"/>
    <mergeCell ref="Q134:Q135"/>
    <mergeCell ref="A133:Q133"/>
    <mergeCell ref="A134:A135"/>
    <mergeCell ref="D134:D135"/>
    <mergeCell ref="P130:P131"/>
    <mergeCell ref="E134:E135"/>
    <mergeCell ref="A122:A123"/>
    <mergeCell ref="B122:B123"/>
    <mergeCell ref="C130:C131"/>
    <mergeCell ref="N130:N131"/>
    <mergeCell ref="D130:D131"/>
    <mergeCell ref="E130:E131"/>
    <mergeCell ref="L130:L131"/>
    <mergeCell ref="M130:M131"/>
    <mergeCell ref="F130:F131"/>
    <mergeCell ref="A128:E128"/>
    <mergeCell ref="A129:Q129"/>
    <mergeCell ref="F126:F127"/>
    <mergeCell ref="Q126:Q127"/>
    <mergeCell ref="O126:O127"/>
    <mergeCell ref="L126:L127"/>
    <mergeCell ref="F134:F135"/>
    <mergeCell ref="A132:E132"/>
    <mergeCell ref="O130:O131"/>
    <mergeCell ref="A130:A131"/>
    <mergeCell ref="B130:B131"/>
    <mergeCell ref="N134:N135"/>
    <mergeCell ref="O134:O135"/>
    <mergeCell ref="B134:B135"/>
    <mergeCell ref="C134:C135"/>
    <mergeCell ref="A136:E136"/>
    <mergeCell ref="P138:P139"/>
    <mergeCell ref="M138:M139"/>
    <mergeCell ref="A137:Q137"/>
    <mergeCell ref="A138:A139"/>
    <mergeCell ref="B138:B139"/>
    <mergeCell ref="Q138:Q139"/>
    <mergeCell ref="A140:E140"/>
    <mergeCell ref="L138:L139"/>
    <mergeCell ref="N138:N139"/>
    <mergeCell ref="O138:O139"/>
    <mergeCell ref="C138:C139"/>
    <mergeCell ref="D138:D139"/>
    <mergeCell ref="E138:E139"/>
    <mergeCell ref="F138:F139"/>
    <mergeCell ref="A142:A143"/>
    <mergeCell ref="B142:B143"/>
    <mergeCell ref="C142:C143"/>
    <mergeCell ref="L142:L143"/>
    <mergeCell ref="P146:P147"/>
    <mergeCell ref="A141:Q141"/>
    <mergeCell ref="E146:E147"/>
    <mergeCell ref="F146:F147"/>
    <mergeCell ref="A145:Q145"/>
    <mergeCell ref="A144:E144"/>
    <mergeCell ref="P142:P143"/>
    <mergeCell ref="Q142:Q143"/>
    <mergeCell ref="Q146:Q147"/>
    <mergeCell ref="A146:A147"/>
    <mergeCell ref="A148:E148"/>
    <mergeCell ref="L146:L147"/>
    <mergeCell ref="M146:M147"/>
    <mergeCell ref="N146:N147"/>
    <mergeCell ref="C146:C147"/>
    <mergeCell ref="B146:B147"/>
    <mergeCell ref="D146:D147"/>
    <mergeCell ref="O146:O147"/>
    <mergeCell ref="D142:D143"/>
    <mergeCell ref="E142:E143"/>
    <mergeCell ref="F142:F143"/>
    <mergeCell ref="O142:O143"/>
    <mergeCell ref="N142:N143"/>
    <mergeCell ref="M142:M1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63"/>
  <sheetViews>
    <sheetView tabSelected="1" zoomScalePageLayoutView="0" workbookViewId="0" topLeftCell="A1">
      <selection activeCell="I30" sqref="I30"/>
    </sheetView>
  </sheetViews>
  <sheetFormatPr defaultColWidth="9.00390625" defaultRowHeight="12.75"/>
  <cols>
    <col min="1" max="1" width="4.25390625" style="404" customWidth="1"/>
    <col min="2" max="2" width="15.625" style="405" customWidth="1"/>
    <col min="3" max="3" width="6.25390625" style="405" customWidth="1"/>
    <col min="4" max="4" width="6.125" style="404" customWidth="1"/>
    <col min="5" max="5" width="23.75390625" style="406" customWidth="1"/>
    <col min="6" max="6" width="6.375" style="404" customWidth="1"/>
    <col min="7" max="7" width="7.625" style="407" customWidth="1"/>
    <col min="8" max="8" width="5.25390625" style="408" customWidth="1"/>
    <col min="9" max="9" width="10.875" style="404" customWidth="1"/>
    <col min="10" max="10" width="8.375" style="404" hidden="1" customWidth="1"/>
    <col min="11" max="11" width="8.625" style="404" hidden="1" customWidth="1"/>
    <col min="12" max="12" width="8.625" style="400" hidden="1" customWidth="1"/>
    <col min="13" max="14" width="12.875" style="400" customWidth="1"/>
    <col min="15" max="16384" width="9.125" style="400" customWidth="1"/>
  </cols>
  <sheetData>
    <row r="1" spans="1:12" s="402" customFormat="1" ht="45" customHeight="1">
      <c r="A1" s="929" t="s">
        <v>510</v>
      </c>
      <c r="B1" s="929"/>
      <c r="C1" s="929"/>
      <c r="D1" s="929"/>
      <c r="E1" s="930"/>
      <c r="F1" s="929"/>
      <c r="G1" s="931"/>
      <c r="H1" s="932"/>
      <c r="I1" s="929"/>
      <c r="J1" s="929"/>
      <c r="K1" s="929"/>
      <c r="L1" s="929"/>
    </row>
    <row r="2" spans="1:12" ht="12.75" customHeight="1">
      <c r="A2" s="933" t="s">
        <v>0</v>
      </c>
      <c r="B2" s="934" t="s">
        <v>1</v>
      </c>
      <c r="C2" s="934" t="s">
        <v>511</v>
      </c>
      <c r="D2" s="933" t="s">
        <v>512</v>
      </c>
      <c r="E2" s="936" t="s">
        <v>4</v>
      </c>
      <c r="F2" s="933" t="s">
        <v>5</v>
      </c>
      <c r="G2" s="939" t="s">
        <v>6</v>
      </c>
      <c r="H2" s="941" t="s">
        <v>7</v>
      </c>
      <c r="I2" s="933" t="s">
        <v>500</v>
      </c>
      <c r="J2" s="933" t="s">
        <v>502</v>
      </c>
      <c r="K2" s="933"/>
      <c r="L2" s="927" t="s">
        <v>501</v>
      </c>
    </row>
    <row r="3" spans="1:12" ht="12.75" customHeight="1">
      <c r="A3" s="933"/>
      <c r="B3" s="935"/>
      <c r="C3" s="935"/>
      <c r="D3" s="933"/>
      <c r="E3" s="937"/>
      <c r="F3" s="938"/>
      <c r="G3" s="940"/>
      <c r="H3" s="942"/>
      <c r="I3" s="938"/>
      <c r="J3" s="933"/>
      <c r="K3" s="933"/>
      <c r="L3" s="927"/>
    </row>
    <row r="4" spans="1:12" ht="12.75" customHeight="1">
      <c r="A4" s="933"/>
      <c r="B4" s="935"/>
      <c r="C4" s="935"/>
      <c r="D4" s="933"/>
      <c r="E4" s="937"/>
      <c r="F4" s="938"/>
      <c r="G4" s="940"/>
      <c r="H4" s="942"/>
      <c r="I4" s="938"/>
      <c r="J4" s="933"/>
      <c r="K4" s="933"/>
      <c r="L4" s="927"/>
    </row>
    <row r="5" spans="1:12" ht="63.75" customHeight="1">
      <c r="A5" s="933"/>
      <c r="B5" s="935"/>
      <c r="C5" s="935"/>
      <c r="D5" s="933"/>
      <c r="E5" s="937"/>
      <c r="F5" s="938"/>
      <c r="G5" s="940"/>
      <c r="H5" s="942"/>
      <c r="I5" s="938"/>
      <c r="J5" s="403" t="s">
        <v>503</v>
      </c>
      <c r="K5" s="403" t="s">
        <v>504</v>
      </c>
      <c r="L5" s="927"/>
    </row>
    <row r="6" spans="1:12" s="411" customFormat="1" ht="12.75">
      <c r="A6" s="409">
        <v>1</v>
      </c>
      <c r="B6" s="409">
        <v>2</v>
      </c>
      <c r="C6" s="409"/>
      <c r="D6" s="409">
        <v>3</v>
      </c>
      <c r="E6" s="108">
        <v>4</v>
      </c>
      <c r="F6" s="409">
        <v>5</v>
      </c>
      <c r="G6" s="410">
        <v>6</v>
      </c>
      <c r="H6" s="439">
        <v>7</v>
      </c>
      <c r="I6" s="409">
        <v>8</v>
      </c>
      <c r="J6" s="409">
        <v>8</v>
      </c>
      <c r="K6" s="409">
        <v>9</v>
      </c>
      <c r="L6" s="108">
        <v>10</v>
      </c>
    </row>
    <row r="7" spans="1:12" s="401" customFormat="1" ht="15" customHeight="1">
      <c r="A7" s="944" t="s">
        <v>505</v>
      </c>
      <c r="B7" s="944"/>
      <c r="C7" s="944"/>
      <c r="D7" s="944"/>
      <c r="E7" s="944"/>
      <c r="F7" s="944"/>
      <c r="G7" s="944"/>
      <c r="H7" s="944"/>
      <c r="I7" s="944"/>
      <c r="J7" s="944"/>
      <c r="K7" s="944"/>
      <c r="L7" s="944"/>
    </row>
    <row r="8" spans="1:12" s="401" customFormat="1" ht="25.5" customHeight="1">
      <c r="A8" s="928">
        <v>1</v>
      </c>
      <c r="B8" s="945" t="s">
        <v>83</v>
      </c>
      <c r="C8" s="945">
        <v>2917.1</v>
      </c>
      <c r="D8" s="943">
        <v>1980</v>
      </c>
      <c r="E8" s="414" t="s">
        <v>506</v>
      </c>
      <c r="F8" s="412" t="s">
        <v>147</v>
      </c>
      <c r="G8" s="437">
        <v>4</v>
      </c>
      <c r="H8" s="437">
        <v>5</v>
      </c>
      <c r="I8" s="438">
        <v>20</v>
      </c>
      <c r="J8" s="440"/>
      <c r="K8" s="440"/>
      <c r="L8" s="440"/>
    </row>
    <row r="9" spans="1:12" s="401" customFormat="1" ht="34.5" customHeight="1">
      <c r="A9" s="928"/>
      <c r="B9" s="945"/>
      <c r="C9" s="945"/>
      <c r="D9" s="943"/>
      <c r="E9" s="414" t="s">
        <v>161</v>
      </c>
      <c r="F9" s="413" t="s">
        <v>29</v>
      </c>
      <c r="G9" s="399">
        <v>10</v>
      </c>
      <c r="H9" s="437">
        <v>1</v>
      </c>
      <c r="I9" s="438">
        <f>H9*G9</f>
        <v>10</v>
      </c>
      <c r="J9" s="440"/>
      <c r="K9" s="440"/>
      <c r="L9" s="440"/>
    </row>
    <row r="10" spans="1:12" s="401" customFormat="1" ht="36" customHeight="1">
      <c r="A10" s="928"/>
      <c r="B10" s="945"/>
      <c r="C10" s="945"/>
      <c r="D10" s="943"/>
      <c r="E10" s="414" t="s">
        <v>507</v>
      </c>
      <c r="F10" s="412" t="s">
        <v>147</v>
      </c>
      <c r="G10" s="437">
        <v>1</v>
      </c>
      <c r="H10" s="437"/>
      <c r="I10" s="438">
        <v>90</v>
      </c>
      <c r="J10" s="440"/>
      <c r="K10" s="440"/>
      <c r="L10" s="440"/>
    </row>
    <row r="11" spans="1:12" s="401" customFormat="1" ht="24.75" customHeight="1">
      <c r="A11" s="928"/>
      <c r="B11" s="945"/>
      <c r="C11" s="945"/>
      <c r="D11" s="943"/>
      <c r="E11" s="414" t="s">
        <v>508</v>
      </c>
      <c r="F11" s="412" t="s">
        <v>45</v>
      </c>
      <c r="G11" s="399">
        <v>15</v>
      </c>
      <c r="H11" s="437"/>
      <c r="I11" s="438">
        <v>7.5</v>
      </c>
      <c r="J11" s="440"/>
      <c r="K11" s="440"/>
      <c r="L11" s="440"/>
    </row>
    <row r="12" spans="1:12" s="401" customFormat="1" ht="23.25" customHeight="1">
      <c r="A12" s="928"/>
      <c r="B12" s="945"/>
      <c r="C12" s="945"/>
      <c r="D12" s="943"/>
      <c r="E12" s="414" t="s">
        <v>509</v>
      </c>
      <c r="F12" s="412" t="s">
        <v>45</v>
      </c>
      <c r="G12" s="399">
        <v>32</v>
      </c>
      <c r="H12" s="437"/>
      <c r="I12" s="438">
        <v>15</v>
      </c>
      <c r="J12" s="440"/>
      <c r="K12" s="440"/>
      <c r="L12" s="440"/>
    </row>
    <row r="13" spans="1:12" ht="12.75">
      <c r="A13" s="946" t="s">
        <v>467</v>
      </c>
      <c r="B13" s="946"/>
      <c r="C13" s="444" t="e">
        <f>SUM(#REF!)</f>
        <v>#REF!</v>
      </c>
      <c r="D13" s="419"/>
      <c r="E13" s="418"/>
      <c r="F13" s="417"/>
      <c r="G13" s="420"/>
      <c r="H13" s="421"/>
      <c r="I13" s="436" t="e">
        <f>SUM(#REF!)</f>
        <v>#REF!</v>
      </c>
      <c r="J13" s="441"/>
      <c r="K13" s="441"/>
      <c r="L13" s="442"/>
    </row>
    <row r="14" spans="1:12" ht="12.75">
      <c r="A14" s="946" t="s">
        <v>513</v>
      </c>
      <c r="B14" s="946"/>
      <c r="C14" s="445" t="e">
        <f>#REF!+#REF!+#REF!+#REF!+#REF!+#REF!+#REF!+C13</f>
        <v>#REF!</v>
      </c>
      <c r="D14" s="419"/>
      <c r="E14" s="418"/>
      <c r="F14" s="417"/>
      <c r="G14" s="420"/>
      <c r="H14" s="421"/>
      <c r="I14" s="443" t="e">
        <f>I13+#REF!+#REF!+#REF!+#REF!+#REF!+#REF!+#REF!+#REF!+#REF!</f>
        <v>#REF!</v>
      </c>
      <c r="J14" s="441"/>
      <c r="K14" s="441"/>
      <c r="L14" s="442"/>
    </row>
    <row r="15" spans="1:9" ht="12.75">
      <c r="A15" s="425"/>
      <c r="B15" s="426"/>
      <c r="C15" s="426"/>
      <c r="D15" s="425"/>
      <c r="E15" s="427"/>
      <c r="F15" s="428"/>
      <c r="G15" s="429"/>
      <c r="H15" s="430"/>
      <c r="I15" s="434"/>
    </row>
    <row r="16" spans="1:9" ht="12.75">
      <c r="A16" s="425"/>
      <c r="B16" s="426"/>
      <c r="C16" s="426"/>
      <c r="D16" s="425"/>
      <c r="E16" s="427"/>
      <c r="F16" s="428"/>
      <c r="G16" s="429"/>
      <c r="H16" s="430"/>
      <c r="I16" s="434"/>
    </row>
    <row r="17" spans="1:11" s="416" customFormat="1" ht="12.75">
      <c r="A17" s="415"/>
      <c r="B17" s="947" t="s">
        <v>514</v>
      </c>
      <c r="C17" s="947"/>
      <c r="D17" s="415"/>
      <c r="E17" s="446"/>
      <c r="F17" s="415"/>
      <c r="G17" s="447"/>
      <c r="H17" s="448"/>
      <c r="I17" s="415"/>
      <c r="J17" s="415"/>
      <c r="K17" s="415"/>
    </row>
    <row r="18" spans="1:11" s="416" customFormat="1" ht="12.75">
      <c r="A18" s="415"/>
      <c r="B18" s="947" t="s">
        <v>515</v>
      </c>
      <c r="C18" s="947"/>
      <c r="D18" s="415"/>
      <c r="E18" s="446"/>
      <c r="F18" s="948"/>
      <c r="G18" s="948"/>
      <c r="H18" s="948"/>
      <c r="I18" s="948"/>
      <c r="J18" s="415"/>
      <c r="K18" s="415"/>
    </row>
    <row r="19" spans="1:9" ht="12.75">
      <c r="A19" s="425"/>
      <c r="B19" s="426"/>
      <c r="C19" s="426"/>
      <c r="D19" s="425"/>
      <c r="E19" s="427"/>
      <c r="F19" s="428"/>
      <c r="G19" s="429"/>
      <c r="H19" s="430"/>
      <c r="I19" s="434"/>
    </row>
    <row r="20" spans="1:8" ht="12.75">
      <c r="A20" s="425"/>
      <c r="B20" s="426"/>
      <c r="C20" s="426"/>
      <c r="D20" s="425"/>
      <c r="E20" s="427"/>
      <c r="F20" s="428"/>
      <c r="G20" s="429"/>
      <c r="H20" s="430"/>
    </row>
    <row r="21" spans="1:9" ht="12.75">
      <c r="A21" s="425"/>
      <c r="B21" s="426"/>
      <c r="C21" s="426"/>
      <c r="D21" s="425"/>
      <c r="E21" s="427"/>
      <c r="F21" s="428"/>
      <c r="G21" s="429"/>
      <c r="H21" s="430"/>
      <c r="I21" s="434"/>
    </row>
    <row r="22" spans="1:9" ht="12.75">
      <c r="A22" s="425"/>
      <c r="B22" s="426"/>
      <c r="C22" s="426"/>
      <c r="D22" s="425"/>
      <c r="E22" s="427"/>
      <c r="F22" s="428"/>
      <c r="G22" s="429"/>
      <c r="H22" s="430"/>
      <c r="I22" s="434"/>
    </row>
    <row r="23" spans="1:9" ht="12.75">
      <c r="A23" s="425"/>
      <c r="B23" s="426"/>
      <c r="C23" s="426"/>
      <c r="D23" s="425"/>
      <c r="E23" s="427"/>
      <c r="F23" s="428"/>
      <c r="G23" s="429"/>
      <c r="H23" s="430"/>
      <c r="I23" s="434"/>
    </row>
    <row r="24" spans="1:9" ht="12.75">
      <c r="A24" s="425"/>
      <c r="B24" s="426"/>
      <c r="C24" s="426"/>
      <c r="D24" s="425"/>
      <c r="E24" s="427"/>
      <c r="F24" s="428"/>
      <c r="G24" s="429"/>
      <c r="H24" s="430"/>
      <c r="I24" s="435"/>
    </row>
    <row r="25" spans="1:13" ht="12.75">
      <c r="A25" s="425"/>
      <c r="B25" s="426"/>
      <c r="C25" s="426"/>
      <c r="D25" s="425"/>
      <c r="E25" s="427"/>
      <c r="F25" s="428"/>
      <c r="G25" s="429"/>
      <c r="H25" s="430"/>
      <c r="I25" s="434"/>
      <c r="M25" s="450"/>
    </row>
    <row r="26" spans="1:9" ht="12.75">
      <c r="A26" s="425"/>
      <c r="B26" s="426"/>
      <c r="C26" s="426"/>
      <c r="D26" s="425"/>
      <c r="E26" s="427"/>
      <c r="F26" s="428"/>
      <c r="G26" s="429"/>
      <c r="H26" s="430"/>
      <c r="I26" s="431"/>
    </row>
    <row r="27" spans="1:9" ht="12.75">
      <c r="A27" s="425"/>
      <c r="B27" s="426"/>
      <c r="C27" s="426"/>
      <c r="D27" s="425"/>
      <c r="E27" s="427"/>
      <c r="F27" s="428"/>
      <c r="G27" s="429"/>
      <c r="H27" s="430"/>
      <c r="I27" s="431"/>
    </row>
    <row r="28" spans="1:9" ht="12.75">
      <c r="A28" s="425"/>
      <c r="B28" s="426"/>
      <c r="C28" s="426"/>
      <c r="D28" s="425"/>
      <c r="E28" s="427"/>
      <c r="F28" s="428"/>
      <c r="G28" s="429"/>
      <c r="H28" s="430"/>
      <c r="I28" s="431"/>
    </row>
    <row r="29" spans="1:9" ht="12.75">
      <c r="A29" s="425"/>
      <c r="B29" s="426"/>
      <c r="C29" s="426"/>
      <c r="D29" s="425"/>
      <c r="E29" s="427"/>
      <c r="F29" s="428"/>
      <c r="G29" s="429"/>
      <c r="H29" s="430"/>
      <c r="I29" s="431"/>
    </row>
    <row r="30" spans="1:9" ht="12.75">
      <c r="A30" s="425"/>
      <c r="B30" s="426"/>
      <c r="C30" s="426"/>
      <c r="D30" s="425"/>
      <c r="E30" s="427"/>
      <c r="F30" s="428"/>
      <c r="G30" s="429"/>
      <c r="H30" s="430"/>
      <c r="I30" s="431"/>
    </row>
    <row r="31" spans="1:9" ht="12.75">
      <c r="A31" s="425"/>
      <c r="B31" s="426"/>
      <c r="C31" s="426"/>
      <c r="D31" s="425"/>
      <c r="E31" s="427"/>
      <c r="F31" s="428"/>
      <c r="G31" s="429"/>
      <c r="H31" s="430"/>
      <c r="I31" s="431"/>
    </row>
    <row r="32" spans="1:9" ht="12.75">
      <c r="A32" s="425"/>
      <c r="B32" s="426"/>
      <c r="C32" s="426"/>
      <c r="D32" s="425"/>
      <c r="E32" s="427"/>
      <c r="F32" s="428"/>
      <c r="G32" s="429"/>
      <c r="H32" s="430"/>
      <c r="I32" s="431"/>
    </row>
    <row r="33" spans="1:9" ht="12.75">
      <c r="A33" s="428"/>
      <c r="B33" s="432"/>
      <c r="C33" s="432"/>
      <c r="D33" s="428"/>
      <c r="E33" s="427"/>
      <c r="F33" s="428"/>
      <c r="G33" s="429"/>
      <c r="H33" s="430"/>
      <c r="I33" s="431"/>
    </row>
    <row r="34" spans="1:9" ht="12.75">
      <c r="A34" s="428"/>
      <c r="B34" s="432"/>
      <c r="C34" s="432"/>
      <c r="D34" s="428"/>
      <c r="E34" s="427"/>
      <c r="F34" s="428"/>
      <c r="G34" s="429"/>
      <c r="H34" s="430"/>
      <c r="I34" s="431"/>
    </row>
    <row r="35" spans="1:9" ht="12.75">
      <c r="A35" s="428"/>
      <c r="B35" s="432"/>
      <c r="C35" s="432"/>
      <c r="D35" s="428"/>
      <c r="E35" s="427"/>
      <c r="F35" s="428"/>
      <c r="G35" s="429"/>
      <c r="H35" s="430"/>
      <c r="I35" s="431"/>
    </row>
    <row r="36" spans="1:9" ht="12.75">
      <c r="A36" s="428"/>
      <c r="B36" s="432"/>
      <c r="C36" s="432"/>
      <c r="D36" s="428"/>
      <c r="E36" s="427"/>
      <c r="F36" s="428"/>
      <c r="G36" s="429"/>
      <c r="H36" s="430"/>
      <c r="I36" s="431"/>
    </row>
    <row r="37" spans="1:9" ht="12.75">
      <c r="A37" s="428"/>
      <c r="B37" s="432"/>
      <c r="C37" s="432"/>
      <c r="D37" s="428"/>
      <c r="E37" s="427"/>
      <c r="F37" s="428"/>
      <c r="G37" s="429"/>
      <c r="H37" s="430"/>
      <c r="I37" s="431"/>
    </row>
    <row r="38" spans="1:9" ht="12.75">
      <c r="A38" s="428"/>
      <c r="B38" s="432"/>
      <c r="C38" s="432"/>
      <c r="D38" s="428"/>
      <c r="E38" s="427"/>
      <c r="F38" s="428"/>
      <c r="G38" s="429"/>
      <c r="H38" s="430"/>
      <c r="I38" s="431"/>
    </row>
    <row r="39" spans="1:9" ht="12.75">
      <c r="A39" s="428"/>
      <c r="B39" s="432"/>
      <c r="C39" s="432"/>
      <c r="D39" s="428"/>
      <c r="E39" s="427"/>
      <c r="F39" s="428"/>
      <c r="G39" s="429"/>
      <c r="H39" s="430"/>
      <c r="I39" s="431"/>
    </row>
    <row r="40" spans="1:9" ht="12.75">
      <c r="A40" s="428"/>
      <c r="B40" s="432"/>
      <c r="C40" s="432"/>
      <c r="D40" s="428"/>
      <c r="E40" s="427"/>
      <c r="F40" s="428"/>
      <c r="G40" s="429"/>
      <c r="H40" s="430"/>
      <c r="I40" s="431"/>
    </row>
    <row r="41" spans="1:9" ht="12.75">
      <c r="A41" s="428"/>
      <c r="B41" s="432"/>
      <c r="C41" s="432"/>
      <c r="D41" s="428"/>
      <c r="E41" s="427"/>
      <c r="F41" s="428"/>
      <c r="G41" s="429"/>
      <c r="H41" s="430"/>
      <c r="I41" s="431"/>
    </row>
    <row r="42" spans="1:9" ht="12.75">
      <c r="A42" s="428"/>
      <c r="B42" s="432"/>
      <c r="C42" s="432"/>
      <c r="D42" s="428"/>
      <c r="E42" s="427"/>
      <c r="F42" s="428"/>
      <c r="G42" s="429"/>
      <c r="H42" s="430"/>
      <c r="I42" s="431"/>
    </row>
    <row r="43" spans="1:9" ht="12.75">
      <c r="A43" s="428"/>
      <c r="B43" s="432"/>
      <c r="C43" s="432"/>
      <c r="D43" s="428"/>
      <c r="E43" s="427"/>
      <c r="F43" s="428"/>
      <c r="G43" s="429"/>
      <c r="H43" s="430"/>
      <c r="I43" s="431"/>
    </row>
    <row r="44" spans="1:9" ht="12.75">
      <c r="A44" s="428"/>
      <c r="B44" s="432"/>
      <c r="C44" s="432"/>
      <c r="D44" s="428"/>
      <c r="E44" s="427"/>
      <c r="F44" s="428"/>
      <c r="G44" s="429"/>
      <c r="H44" s="430"/>
      <c r="I44" s="431"/>
    </row>
    <row r="45" spans="1:9" ht="12.75">
      <c r="A45" s="428"/>
      <c r="B45" s="432"/>
      <c r="C45" s="432"/>
      <c r="D45" s="428"/>
      <c r="E45" s="427"/>
      <c r="F45" s="428"/>
      <c r="G45" s="429"/>
      <c r="H45" s="430"/>
      <c r="I45" s="431"/>
    </row>
    <row r="46" spans="1:9" ht="12.75">
      <c r="A46" s="428"/>
      <c r="B46" s="432"/>
      <c r="C46" s="432"/>
      <c r="D46" s="428"/>
      <c r="E46" s="427"/>
      <c r="F46" s="428"/>
      <c r="G46" s="429"/>
      <c r="H46" s="430"/>
      <c r="I46" s="431"/>
    </row>
    <row r="47" spans="1:9" ht="12.75">
      <c r="A47" s="428"/>
      <c r="B47" s="432"/>
      <c r="C47" s="432"/>
      <c r="D47" s="428"/>
      <c r="E47" s="427"/>
      <c r="F47" s="428"/>
      <c r="G47" s="429"/>
      <c r="H47" s="430"/>
      <c r="I47" s="431"/>
    </row>
    <row r="48" spans="1:9" ht="12.75">
      <c r="A48" s="428"/>
      <c r="B48" s="432"/>
      <c r="C48" s="432"/>
      <c r="D48" s="428"/>
      <c r="E48" s="427"/>
      <c r="F48" s="428"/>
      <c r="G48" s="429"/>
      <c r="H48" s="430"/>
      <c r="I48" s="431"/>
    </row>
    <row r="49" spans="1:9" ht="12.75">
      <c r="A49" s="428"/>
      <c r="B49" s="432"/>
      <c r="C49" s="432"/>
      <c r="D49" s="428"/>
      <c r="E49" s="427"/>
      <c r="F49" s="428"/>
      <c r="G49" s="429"/>
      <c r="H49" s="430"/>
      <c r="I49" s="431"/>
    </row>
    <row r="50" spans="1:9" ht="12.75">
      <c r="A50" s="428"/>
      <c r="B50" s="432"/>
      <c r="C50" s="432"/>
      <c r="D50" s="428"/>
      <c r="E50" s="427"/>
      <c r="F50" s="428"/>
      <c r="G50" s="429"/>
      <c r="H50" s="430"/>
      <c r="I50" s="431"/>
    </row>
    <row r="51" spans="1:9" ht="12.75">
      <c r="A51" s="428"/>
      <c r="B51" s="432"/>
      <c r="C51" s="432"/>
      <c r="D51" s="428"/>
      <c r="E51" s="427"/>
      <c r="F51" s="428"/>
      <c r="G51" s="429"/>
      <c r="H51" s="430"/>
      <c r="I51" s="431"/>
    </row>
    <row r="52" spans="1:9" ht="12.75">
      <c r="A52" s="428"/>
      <c r="B52" s="432"/>
      <c r="C52" s="432"/>
      <c r="D52" s="428"/>
      <c r="E52" s="427"/>
      <c r="F52" s="428"/>
      <c r="G52" s="429"/>
      <c r="H52" s="430"/>
      <c r="I52" s="431"/>
    </row>
    <row r="53" spans="1:9" ht="12.75">
      <c r="A53" s="428"/>
      <c r="B53" s="432"/>
      <c r="C53" s="432"/>
      <c r="D53" s="428"/>
      <c r="E53" s="427"/>
      <c r="F53" s="428"/>
      <c r="G53" s="429"/>
      <c r="H53" s="430"/>
      <c r="I53" s="431"/>
    </row>
    <row r="54" spans="1:9" ht="12.75">
      <c r="A54" s="428"/>
      <c r="B54" s="432"/>
      <c r="C54" s="432"/>
      <c r="D54" s="428"/>
      <c r="E54" s="427"/>
      <c r="F54" s="428"/>
      <c r="G54" s="429"/>
      <c r="H54" s="430"/>
      <c r="I54" s="431"/>
    </row>
    <row r="55" spans="1:9" ht="12.75">
      <c r="A55" s="428"/>
      <c r="B55" s="432"/>
      <c r="C55" s="432"/>
      <c r="D55" s="428"/>
      <c r="E55" s="427"/>
      <c r="F55" s="428"/>
      <c r="G55" s="429"/>
      <c r="H55" s="430"/>
      <c r="I55" s="431"/>
    </row>
    <row r="56" spans="1:9" ht="12.75">
      <c r="A56" s="428"/>
      <c r="B56" s="432"/>
      <c r="C56" s="432"/>
      <c r="D56" s="428"/>
      <c r="E56" s="427"/>
      <c r="F56" s="428"/>
      <c r="G56" s="429"/>
      <c r="H56" s="430"/>
      <c r="I56" s="431"/>
    </row>
    <row r="57" spans="1:9" ht="12.75">
      <c r="A57" s="428"/>
      <c r="B57" s="432"/>
      <c r="C57" s="432"/>
      <c r="D57" s="428"/>
      <c r="E57" s="427"/>
      <c r="F57" s="428"/>
      <c r="G57" s="429"/>
      <c r="H57" s="430"/>
      <c r="I57" s="431"/>
    </row>
    <row r="58" spans="1:9" ht="12.75">
      <c r="A58" s="428"/>
      <c r="B58" s="432"/>
      <c r="C58" s="432"/>
      <c r="D58" s="428"/>
      <c r="E58" s="427"/>
      <c r="F58" s="428"/>
      <c r="G58" s="429"/>
      <c r="H58" s="430"/>
      <c r="I58" s="431"/>
    </row>
    <row r="59" spans="1:9" ht="12.75">
      <c r="A59" s="428"/>
      <c r="B59" s="432"/>
      <c r="C59" s="432"/>
      <c r="D59" s="428"/>
      <c r="E59" s="427"/>
      <c r="F59" s="428"/>
      <c r="G59" s="429"/>
      <c r="H59" s="430"/>
      <c r="I59" s="431"/>
    </row>
    <row r="60" spans="1:9" ht="12.75">
      <c r="A60" s="428"/>
      <c r="B60" s="432"/>
      <c r="C60" s="432"/>
      <c r="D60" s="428"/>
      <c r="E60" s="427"/>
      <c r="F60" s="428"/>
      <c r="G60" s="429"/>
      <c r="H60" s="430"/>
      <c r="I60" s="431"/>
    </row>
    <row r="61" spans="1:9" ht="12.75">
      <c r="A61" s="428"/>
      <c r="B61" s="432"/>
      <c r="C61" s="432"/>
      <c r="D61" s="428"/>
      <c r="E61" s="427"/>
      <c r="F61" s="428"/>
      <c r="G61" s="429"/>
      <c r="H61" s="430"/>
      <c r="I61" s="431"/>
    </row>
    <row r="62" spans="1:9" ht="12.75">
      <c r="A62" s="428"/>
      <c r="B62" s="432"/>
      <c r="C62" s="432"/>
      <c r="D62" s="428"/>
      <c r="E62" s="427"/>
      <c r="F62" s="428"/>
      <c r="G62" s="429"/>
      <c r="H62" s="430"/>
      <c r="I62" s="431"/>
    </row>
    <row r="63" spans="1:9" ht="12.75">
      <c r="A63" s="428"/>
      <c r="B63" s="432"/>
      <c r="C63" s="432"/>
      <c r="D63" s="428"/>
      <c r="E63" s="427"/>
      <c r="F63" s="428"/>
      <c r="G63" s="429"/>
      <c r="H63" s="430"/>
      <c r="I63" s="431"/>
    </row>
    <row r="64" spans="1:9" ht="12.75">
      <c r="A64" s="428"/>
      <c r="B64" s="432"/>
      <c r="C64" s="432"/>
      <c r="D64" s="428"/>
      <c r="E64" s="427"/>
      <c r="F64" s="428"/>
      <c r="G64" s="429"/>
      <c r="H64" s="430"/>
      <c r="I64" s="431"/>
    </row>
    <row r="65" spans="1:9" ht="12.75">
      <c r="A65" s="428"/>
      <c r="B65" s="432"/>
      <c r="C65" s="432"/>
      <c r="D65" s="428"/>
      <c r="E65" s="427"/>
      <c r="F65" s="428"/>
      <c r="G65" s="429"/>
      <c r="H65" s="430"/>
      <c r="I65" s="431"/>
    </row>
    <row r="66" spans="1:9" ht="12.75">
      <c r="A66" s="428"/>
      <c r="B66" s="432"/>
      <c r="C66" s="432"/>
      <c r="D66" s="428"/>
      <c r="E66" s="427"/>
      <c r="F66" s="428"/>
      <c r="G66" s="429"/>
      <c r="H66" s="430"/>
      <c r="I66" s="431"/>
    </row>
    <row r="67" spans="1:9" ht="12.75">
      <c r="A67" s="428"/>
      <c r="B67" s="432"/>
      <c r="C67" s="432"/>
      <c r="D67" s="428"/>
      <c r="E67" s="427"/>
      <c r="F67" s="428"/>
      <c r="G67" s="429"/>
      <c r="H67" s="430"/>
      <c r="I67" s="431"/>
    </row>
    <row r="68" spans="1:9" ht="12.75">
      <c r="A68" s="428"/>
      <c r="B68" s="432"/>
      <c r="C68" s="432"/>
      <c r="D68" s="428"/>
      <c r="E68" s="427"/>
      <c r="F68" s="428"/>
      <c r="G68" s="429"/>
      <c r="H68" s="430"/>
      <c r="I68" s="431"/>
    </row>
    <row r="69" spans="1:9" ht="12.75">
      <c r="A69" s="428"/>
      <c r="B69" s="432"/>
      <c r="C69" s="432"/>
      <c r="D69" s="428"/>
      <c r="E69" s="427"/>
      <c r="F69" s="428"/>
      <c r="G69" s="429"/>
      <c r="H69" s="430"/>
      <c r="I69" s="431"/>
    </row>
    <row r="70" spans="1:9" ht="12.75">
      <c r="A70" s="428"/>
      <c r="B70" s="432"/>
      <c r="C70" s="432"/>
      <c r="D70" s="428"/>
      <c r="E70" s="427"/>
      <c r="F70" s="428"/>
      <c r="G70" s="429"/>
      <c r="H70" s="430"/>
      <c r="I70" s="431"/>
    </row>
    <row r="71" spans="1:9" ht="12.75">
      <c r="A71" s="428"/>
      <c r="B71" s="432"/>
      <c r="C71" s="432"/>
      <c r="D71" s="428"/>
      <c r="E71" s="427"/>
      <c r="F71" s="428"/>
      <c r="G71" s="429"/>
      <c r="H71" s="430"/>
      <c r="I71" s="431"/>
    </row>
    <row r="72" spans="1:9" ht="12.75">
      <c r="A72" s="428"/>
      <c r="B72" s="432"/>
      <c r="C72" s="432"/>
      <c r="D72" s="428"/>
      <c r="E72" s="427"/>
      <c r="F72" s="428"/>
      <c r="G72" s="429"/>
      <c r="H72" s="430"/>
      <c r="I72" s="431"/>
    </row>
    <row r="73" spans="1:9" ht="12.75">
      <c r="A73" s="428"/>
      <c r="B73" s="432"/>
      <c r="C73" s="432"/>
      <c r="D73" s="428"/>
      <c r="E73" s="427"/>
      <c r="F73" s="428"/>
      <c r="G73" s="429"/>
      <c r="H73" s="430"/>
      <c r="I73" s="431"/>
    </row>
    <row r="74" spans="1:9" ht="12.75">
      <c r="A74" s="428"/>
      <c r="B74" s="432"/>
      <c r="C74" s="432"/>
      <c r="D74" s="428"/>
      <c r="E74" s="427"/>
      <c r="F74" s="428"/>
      <c r="G74" s="429"/>
      <c r="H74" s="430"/>
      <c r="I74" s="431"/>
    </row>
    <row r="75" spans="1:9" ht="12.75">
      <c r="A75" s="428"/>
      <c r="B75" s="432"/>
      <c r="C75" s="432"/>
      <c r="D75" s="428"/>
      <c r="E75" s="427"/>
      <c r="F75" s="428"/>
      <c r="G75" s="429"/>
      <c r="H75" s="430"/>
      <c r="I75" s="431"/>
    </row>
    <row r="76" spans="1:9" ht="12.75">
      <c r="A76" s="428"/>
      <c r="B76" s="432"/>
      <c r="C76" s="432"/>
      <c r="D76" s="428"/>
      <c r="E76" s="427"/>
      <c r="F76" s="428"/>
      <c r="G76" s="429"/>
      <c r="H76" s="430"/>
      <c r="I76" s="431"/>
    </row>
    <row r="77" spans="1:9" ht="12.75">
      <c r="A77" s="428"/>
      <c r="B77" s="432"/>
      <c r="C77" s="432"/>
      <c r="D77" s="428"/>
      <c r="E77" s="427"/>
      <c r="F77" s="428"/>
      <c r="G77" s="429"/>
      <c r="H77" s="430"/>
      <c r="I77" s="431"/>
    </row>
    <row r="78" spans="1:9" ht="12.75">
      <c r="A78" s="428"/>
      <c r="B78" s="432"/>
      <c r="C78" s="432"/>
      <c r="D78" s="428"/>
      <c r="E78" s="427"/>
      <c r="F78" s="428"/>
      <c r="G78" s="429"/>
      <c r="H78" s="430"/>
      <c r="I78" s="431"/>
    </row>
    <row r="79" spans="1:9" ht="12.75">
      <c r="A79" s="428"/>
      <c r="B79" s="432"/>
      <c r="C79" s="432"/>
      <c r="D79" s="428"/>
      <c r="E79" s="427"/>
      <c r="F79" s="428"/>
      <c r="G79" s="429"/>
      <c r="H79" s="430"/>
      <c r="I79" s="431"/>
    </row>
    <row r="80" spans="1:9" ht="12.75">
      <c r="A80" s="428"/>
      <c r="B80" s="432"/>
      <c r="C80" s="432"/>
      <c r="D80" s="428"/>
      <c r="E80" s="427"/>
      <c r="F80" s="428"/>
      <c r="G80" s="429"/>
      <c r="H80" s="430"/>
      <c r="I80" s="431"/>
    </row>
    <row r="81" spans="1:9" ht="12.75">
      <c r="A81" s="428"/>
      <c r="B81" s="432"/>
      <c r="C81" s="432"/>
      <c r="D81" s="428"/>
      <c r="E81" s="427"/>
      <c r="F81" s="428"/>
      <c r="G81" s="429"/>
      <c r="H81" s="430"/>
      <c r="I81" s="431"/>
    </row>
    <row r="82" spans="1:9" ht="12.75">
      <c r="A82" s="428"/>
      <c r="B82" s="432"/>
      <c r="C82" s="432"/>
      <c r="D82" s="428"/>
      <c r="E82" s="427"/>
      <c r="F82" s="428"/>
      <c r="G82" s="429"/>
      <c r="H82" s="430"/>
      <c r="I82" s="431"/>
    </row>
    <row r="83" spans="1:9" ht="12.75">
      <c r="A83" s="428"/>
      <c r="B83" s="432"/>
      <c r="C83" s="432"/>
      <c r="D83" s="428"/>
      <c r="E83" s="427"/>
      <c r="F83" s="428"/>
      <c r="G83" s="429"/>
      <c r="H83" s="430"/>
      <c r="I83" s="431"/>
    </row>
    <row r="84" spans="1:9" ht="12.75">
      <c r="A84" s="428"/>
      <c r="B84" s="432"/>
      <c r="C84" s="432"/>
      <c r="D84" s="428"/>
      <c r="E84" s="427"/>
      <c r="F84" s="428"/>
      <c r="G84" s="429"/>
      <c r="H84" s="430"/>
      <c r="I84" s="431"/>
    </row>
    <row r="85" spans="1:9" ht="12.75">
      <c r="A85" s="428"/>
      <c r="B85" s="432"/>
      <c r="C85" s="432"/>
      <c r="D85" s="428"/>
      <c r="E85" s="427"/>
      <c r="F85" s="428"/>
      <c r="G85" s="429"/>
      <c r="H85" s="430"/>
      <c r="I85" s="431"/>
    </row>
    <row r="86" spans="1:9" ht="12.75">
      <c r="A86" s="428"/>
      <c r="B86" s="432"/>
      <c r="C86" s="432"/>
      <c r="D86" s="428"/>
      <c r="E86" s="427"/>
      <c r="F86" s="428"/>
      <c r="G86" s="429"/>
      <c r="H86" s="430"/>
      <c r="I86" s="431"/>
    </row>
    <row r="87" spans="1:9" ht="12.75">
      <c r="A87" s="428"/>
      <c r="B87" s="432"/>
      <c r="C87" s="432"/>
      <c r="D87" s="428"/>
      <c r="E87" s="427"/>
      <c r="F87" s="428"/>
      <c r="G87" s="429"/>
      <c r="H87" s="430"/>
      <c r="I87" s="431"/>
    </row>
    <row r="88" spans="1:9" ht="12.75">
      <c r="A88" s="428"/>
      <c r="B88" s="432"/>
      <c r="C88" s="432"/>
      <c r="D88" s="428"/>
      <c r="E88" s="427"/>
      <c r="F88" s="428"/>
      <c r="G88" s="429"/>
      <c r="H88" s="430"/>
      <c r="I88" s="431"/>
    </row>
    <row r="89" spans="1:9" ht="12.75">
      <c r="A89" s="428"/>
      <c r="B89" s="432"/>
      <c r="C89" s="432"/>
      <c r="D89" s="428"/>
      <c r="E89" s="427"/>
      <c r="F89" s="428"/>
      <c r="G89" s="429"/>
      <c r="H89" s="430"/>
      <c r="I89" s="431"/>
    </row>
    <row r="90" spans="1:9" ht="12.75">
      <c r="A90" s="428"/>
      <c r="B90" s="432"/>
      <c r="C90" s="432"/>
      <c r="D90" s="428"/>
      <c r="E90" s="427"/>
      <c r="F90" s="428"/>
      <c r="G90" s="429"/>
      <c r="H90" s="430"/>
      <c r="I90" s="431"/>
    </row>
    <row r="91" spans="1:9" ht="12.75">
      <c r="A91" s="428"/>
      <c r="B91" s="432"/>
      <c r="C91" s="432"/>
      <c r="D91" s="428"/>
      <c r="E91" s="427"/>
      <c r="F91" s="428"/>
      <c r="G91" s="429"/>
      <c r="H91" s="430"/>
      <c r="I91" s="431"/>
    </row>
    <row r="92" spans="1:9" ht="12.75">
      <c r="A92" s="428"/>
      <c r="B92" s="432"/>
      <c r="C92" s="432"/>
      <c r="D92" s="428"/>
      <c r="E92" s="427"/>
      <c r="F92" s="428"/>
      <c r="G92" s="429"/>
      <c r="H92" s="430"/>
      <c r="I92" s="431"/>
    </row>
    <row r="93" spans="1:9" ht="12.75">
      <c r="A93" s="428"/>
      <c r="B93" s="432"/>
      <c r="C93" s="432"/>
      <c r="D93" s="428"/>
      <c r="E93" s="427"/>
      <c r="F93" s="428"/>
      <c r="G93" s="429"/>
      <c r="H93" s="430"/>
      <c r="I93" s="431"/>
    </row>
    <row r="94" spans="1:9" ht="12.75">
      <c r="A94" s="428"/>
      <c r="B94" s="432"/>
      <c r="C94" s="432"/>
      <c r="D94" s="428"/>
      <c r="E94" s="427"/>
      <c r="F94" s="428"/>
      <c r="G94" s="429"/>
      <c r="H94" s="430"/>
      <c r="I94" s="431"/>
    </row>
    <row r="95" spans="1:9" ht="12.75">
      <c r="A95" s="428"/>
      <c r="B95" s="432"/>
      <c r="C95" s="432"/>
      <c r="D95" s="428"/>
      <c r="E95" s="427"/>
      <c r="F95" s="428"/>
      <c r="G95" s="429"/>
      <c r="H95" s="430"/>
      <c r="I95" s="431"/>
    </row>
    <row r="96" spans="1:9" ht="12.75">
      <c r="A96" s="428"/>
      <c r="B96" s="432"/>
      <c r="C96" s="432"/>
      <c r="D96" s="428"/>
      <c r="E96" s="427"/>
      <c r="F96" s="428"/>
      <c r="G96" s="429"/>
      <c r="H96" s="430"/>
      <c r="I96" s="431"/>
    </row>
    <row r="97" spans="1:9" ht="12.75">
      <c r="A97" s="428"/>
      <c r="B97" s="432"/>
      <c r="C97" s="432"/>
      <c r="D97" s="428"/>
      <c r="E97" s="427"/>
      <c r="F97" s="428"/>
      <c r="G97" s="429"/>
      <c r="H97" s="430"/>
      <c r="I97" s="431"/>
    </row>
    <row r="98" spans="1:9" ht="12.75">
      <c r="A98" s="428"/>
      <c r="B98" s="432"/>
      <c r="C98" s="432"/>
      <c r="D98" s="428"/>
      <c r="E98" s="427"/>
      <c r="F98" s="428"/>
      <c r="G98" s="429"/>
      <c r="H98" s="430"/>
      <c r="I98" s="431"/>
    </row>
    <row r="99" spans="1:9" ht="12.75">
      <c r="A99" s="428"/>
      <c r="B99" s="432"/>
      <c r="C99" s="432"/>
      <c r="D99" s="428"/>
      <c r="E99" s="427"/>
      <c r="F99" s="428"/>
      <c r="G99" s="429"/>
      <c r="H99" s="430"/>
      <c r="I99" s="431"/>
    </row>
    <row r="100" spans="1:9" ht="12.75">
      <c r="A100" s="428"/>
      <c r="B100" s="432"/>
      <c r="C100" s="432"/>
      <c r="D100" s="428"/>
      <c r="E100" s="427"/>
      <c r="F100" s="428"/>
      <c r="G100" s="429"/>
      <c r="H100" s="430"/>
      <c r="I100" s="431"/>
    </row>
    <row r="101" spans="1:9" ht="12.75">
      <c r="A101" s="428"/>
      <c r="B101" s="432"/>
      <c r="C101" s="432"/>
      <c r="D101" s="428"/>
      <c r="E101" s="427"/>
      <c r="F101" s="428"/>
      <c r="G101" s="429"/>
      <c r="H101" s="430"/>
      <c r="I101" s="431"/>
    </row>
    <row r="102" spans="1:9" ht="12.75">
      <c r="A102" s="428"/>
      <c r="B102" s="432"/>
      <c r="C102" s="432"/>
      <c r="D102" s="428"/>
      <c r="E102" s="427"/>
      <c r="F102" s="428"/>
      <c r="G102" s="429"/>
      <c r="H102" s="430"/>
      <c r="I102" s="431"/>
    </row>
    <row r="103" spans="1:9" ht="12.75">
      <c r="A103" s="428"/>
      <c r="B103" s="432"/>
      <c r="C103" s="432"/>
      <c r="D103" s="428"/>
      <c r="E103" s="427"/>
      <c r="F103" s="428"/>
      <c r="G103" s="429"/>
      <c r="H103" s="430"/>
      <c r="I103" s="431"/>
    </row>
    <row r="104" spans="1:9" ht="12.75">
      <c r="A104" s="428"/>
      <c r="B104" s="432"/>
      <c r="C104" s="432"/>
      <c r="D104" s="428"/>
      <c r="E104" s="427"/>
      <c r="F104" s="428"/>
      <c r="G104" s="429"/>
      <c r="H104" s="430"/>
      <c r="I104" s="431"/>
    </row>
    <row r="105" spans="1:9" ht="12.75">
      <c r="A105" s="428"/>
      <c r="B105" s="432"/>
      <c r="C105" s="432"/>
      <c r="D105" s="428"/>
      <c r="E105" s="427"/>
      <c r="F105" s="428"/>
      <c r="G105" s="429"/>
      <c r="H105" s="430"/>
      <c r="I105" s="431"/>
    </row>
    <row r="106" spans="1:9" ht="12.75">
      <c r="A106" s="428"/>
      <c r="B106" s="432"/>
      <c r="C106" s="432"/>
      <c r="D106" s="428"/>
      <c r="E106" s="427"/>
      <c r="F106" s="428"/>
      <c r="G106" s="429"/>
      <c r="H106" s="430"/>
      <c r="I106" s="431"/>
    </row>
    <row r="107" spans="1:9" ht="12.75">
      <c r="A107" s="428"/>
      <c r="B107" s="432"/>
      <c r="C107" s="432"/>
      <c r="D107" s="428"/>
      <c r="E107" s="427"/>
      <c r="F107" s="428"/>
      <c r="G107" s="429"/>
      <c r="H107" s="430"/>
      <c r="I107" s="431"/>
    </row>
    <row r="108" spans="1:9" ht="12.75">
      <c r="A108" s="428"/>
      <c r="B108" s="432"/>
      <c r="C108" s="432"/>
      <c r="D108" s="428"/>
      <c r="E108" s="427"/>
      <c r="F108" s="428"/>
      <c r="G108" s="429"/>
      <c r="H108" s="430"/>
      <c r="I108" s="431"/>
    </row>
    <row r="109" spans="1:9" ht="12.75">
      <c r="A109" s="428"/>
      <c r="B109" s="432"/>
      <c r="C109" s="432"/>
      <c r="D109" s="428"/>
      <c r="E109" s="427"/>
      <c r="F109" s="428"/>
      <c r="G109" s="429"/>
      <c r="H109" s="430"/>
      <c r="I109" s="431"/>
    </row>
    <row r="110" spans="1:9" ht="12.75">
      <c r="A110" s="428"/>
      <c r="B110" s="432"/>
      <c r="C110" s="432"/>
      <c r="D110" s="428"/>
      <c r="E110" s="427"/>
      <c r="F110" s="428"/>
      <c r="G110" s="429"/>
      <c r="H110" s="430"/>
      <c r="I110" s="431"/>
    </row>
    <row r="111" spans="1:9" ht="12.75">
      <c r="A111" s="428"/>
      <c r="B111" s="432"/>
      <c r="C111" s="432"/>
      <c r="D111" s="428"/>
      <c r="E111" s="427"/>
      <c r="F111" s="428"/>
      <c r="G111" s="429"/>
      <c r="H111" s="430"/>
      <c r="I111" s="431"/>
    </row>
    <row r="112" spans="1:9" ht="12.75">
      <c r="A112" s="428"/>
      <c r="B112" s="432"/>
      <c r="C112" s="432"/>
      <c r="D112" s="428"/>
      <c r="E112" s="427"/>
      <c r="F112" s="428"/>
      <c r="G112" s="429"/>
      <c r="H112" s="430"/>
      <c r="I112" s="431"/>
    </row>
    <row r="113" spans="1:9" ht="12.75">
      <c r="A113" s="428"/>
      <c r="B113" s="432"/>
      <c r="C113" s="432"/>
      <c r="D113" s="428"/>
      <c r="E113" s="427"/>
      <c r="F113" s="428"/>
      <c r="G113" s="429"/>
      <c r="H113" s="430"/>
      <c r="I113" s="431"/>
    </row>
    <row r="114" spans="1:9" ht="12.75">
      <c r="A114" s="428"/>
      <c r="B114" s="432"/>
      <c r="C114" s="432"/>
      <c r="D114" s="428"/>
      <c r="E114" s="427"/>
      <c r="F114" s="428"/>
      <c r="G114" s="429"/>
      <c r="H114" s="430"/>
      <c r="I114" s="431"/>
    </row>
    <row r="115" spans="1:9" ht="12.75">
      <c r="A115" s="428"/>
      <c r="B115" s="432"/>
      <c r="C115" s="432"/>
      <c r="D115" s="428"/>
      <c r="E115" s="427"/>
      <c r="F115" s="428"/>
      <c r="G115" s="429"/>
      <c r="H115" s="430"/>
      <c r="I115" s="431"/>
    </row>
    <row r="116" spans="1:9" ht="12.75">
      <c r="A116" s="428"/>
      <c r="B116" s="432"/>
      <c r="C116" s="432"/>
      <c r="D116" s="428"/>
      <c r="E116" s="427"/>
      <c r="F116" s="428"/>
      <c r="G116" s="429"/>
      <c r="H116" s="430"/>
      <c r="I116" s="431"/>
    </row>
    <row r="117" spans="1:9" ht="12.75">
      <c r="A117" s="428"/>
      <c r="B117" s="432"/>
      <c r="C117" s="432"/>
      <c r="D117" s="428"/>
      <c r="E117" s="427"/>
      <c r="F117" s="428"/>
      <c r="G117" s="429"/>
      <c r="H117" s="430"/>
      <c r="I117" s="431"/>
    </row>
    <row r="118" spans="1:9" ht="12.75">
      <c r="A118" s="428"/>
      <c r="B118" s="432"/>
      <c r="C118" s="432"/>
      <c r="D118" s="428"/>
      <c r="E118" s="427"/>
      <c r="F118" s="428"/>
      <c r="G118" s="429"/>
      <c r="H118" s="430"/>
      <c r="I118" s="431"/>
    </row>
    <row r="119" spans="1:9" ht="12.75">
      <c r="A119" s="428"/>
      <c r="B119" s="432"/>
      <c r="C119" s="432"/>
      <c r="D119" s="428"/>
      <c r="E119" s="427"/>
      <c r="F119" s="428"/>
      <c r="G119" s="429"/>
      <c r="H119" s="430"/>
      <c r="I119" s="431"/>
    </row>
    <row r="120" spans="1:9" ht="12.75">
      <c r="A120" s="428"/>
      <c r="B120" s="432"/>
      <c r="C120" s="432"/>
      <c r="D120" s="428"/>
      <c r="E120" s="427"/>
      <c r="F120" s="428"/>
      <c r="G120" s="429"/>
      <c r="H120" s="430"/>
      <c r="I120" s="431"/>
    </row>
    <row r="121" spans="1:9" ht="12.75">
      <c r="A121" s="428"/>
      <c r="B121" s="432"/>
      <c r="C121" s="432"/>
      <c r="D121" s="428"/>
      <c r="E121" s="427"/>
      <c r="F121" s="428"/>
      <c r="G121" s="429"/>
      <c r="H121" s="430"/>
      <c r="I121" s="431"/>
    </row>
    <row r="122" spans="1:9" ht="12.75">
      <c r="A122" s="428"/>
      <c r="B122" s="432"/>
      <c r="C122" s="432"/>
      <c r="D122" s="428"/>
      <c r="E122" s="427"/>
      <c r="F122" s="428"/>
      <c r="G122" s="429"/>
      <c r="H122" s="430"/>
      <c r="I122" s="431"/>
    </row>
    <row r="123" spans="1:9" ht="12.75">
      <c r="A123" s="428"/>
      <c r="B123" s="432"/>
      <c r="C123" s="432"/>
      <c r="D123" s="428"/>
      <c r="E123" s="427"/>
      <c r="F123" s="428"/>
      <c r="G123" s="429"/>
      <c r="H123" s="430"/>
      <c r="I123" s="431"/>
    </row>
    <row r="124" spans="1:9" ht="12.75">
      <c r="A124" s="428"/>
      <c r="B124" s="432"/>
      <c r="C124" s="432"/>
      <c r="D124" s="428"/>
      <c r="E124" s="427"/>
      <c r="F124" s="428"/>
      <c r="G124" s="429"/>
      <c r="H124" s="430"/>
      <c r="I124" s="431"/>
    </row>
    <row r="125" spans="1:9" ht="12.75">
      <c r="A125" s="428"/>
      <c r="B125" s="432"/>
      <c r="C125" s="432"/>
      <c r="D125" s="428"/>
      <c r="E125" s="427"/>
      <c r="F125" s="428"/>
      <c r="G125" s="429"/>
      <c r="H125" s="430"/>
      <c r="I125" s="431"/>
    </row>
    <row r="126" spans="1:9" ht="12.75">
      <c r="A126" s="428"/>
      <c r="B126" s="432"/>
      <c r="C126" s="432"/>
      <c r="D126" s="428"/>
      <c r="E126" s="427"/>
      <c r="F126" s="428"/>
      <c r="G126" s="429"/>
      <c r="H126" s="430"/>
      <c r="I126" s="431"/>
    </row>
    <row r="127" spans="1:9" ht="12.75">
      <c r="A127" s="428"/>
      <c r="B127" s="432"/>
      <c r="C127" s="432"/>
      <c r="D127" s="428"/>
      <c r="E127" s="427"/>
      <c r="F127" s="428"/>
      <c r="G127" s="429"/>
      <c r="H127" s="430"/>
      <c r="I127" s="431"/>
    </row>
    <row r="128" spans="1:9" ht="12.75">
      <c r="A128" s="428"/>
      <c r="B128" s="432"/>
      <c r="C128" s="432"/>
      <c r="D128" s="428"/>
      <c r="E128" s="427"/>
      <c r="F128" s="428"/>
      <c r="G128" s="429"/>
      <c r="H128" s="430"/>
      <c r="I128" s="431"/>
    </row>
    <row r="129" spans="1:9" ht="12.75">
      <c r="A129" s="428"/>
      <c r="B129" s="432"/>
      <c r="C129" s="432"/>
      <c r="D129" s="428"/>
      <c r="E129" s="427"/>
      <c r="F129" s="428"/>
      <c r="G129" s="429"/>
      <c r="H129" s="430"/>
      <c r="I129" s="431"/>
    </row>
    <row r="130" spans="1:9" ht="12.75">
      <c r="A130" s="428"/>
      <c r="B130" s="432"/>
      <c r="C130" s="432"/>
      <c r="D130" s="428"/>
      <c r="E130" s="427"/>
      <c r="F130" s="428"/>
      <c r="G130" s="429"/>
      <c r="H130" s="430"/>
      <c r="I130" s="431"/>
    </row>
    <row r="131" spans="1:9" ht="12.75">
      <c r="A131" s="428"/>
      <c r="B131" s="432"/>
      <c r="C131" s="432"/>
      <c r="D131" s="428"/>
      <c r="E131" s="427"/>
      <c r="F131" s="428"/>
      <c r="G131" s="429"/>
      <c r="H131" s="430"/>
      <c r="I131" s="431"/>
    </row>
    <row r="132" spans="1:9" ht="12.75">
      <c r="A132" s="428"/>
      <c r="B132" s="432"/>
      <c r="C132" s="432"/>
      <c r="D132" s="428"/>
      <c r="E132" s="427"/>
      <c r="F132" s="428"/>
      <c r="G132" s="429"/>
      <c r="H132" s="430"/>
      <c r="I132" s="431"/>
    </row>
    <row r="133" spans="1:9" ht="12.75">
      <c r="A133" s="428"/>
      <c r="B133" s="432"/>
      <c r="C133" s="432"/>
      <c r="D133" s="428"/>
      <c r="E133" s="427"/>
      <c r="F133" s="428"/>
      <c r="G133" s="429"/>
      <c r="H133" s="430"/>
      <c r="I133" s="431"/>
    </row>
    <row r="134" spans="1:9" ht="12.75">
      <c r="A134" s="428"/>
      <c r="B134" s="432"/>
      <c r="C134" s="432"/>
      <c r="D134" s="428"/>
      <c r="E134" s="427"/>
      <c r="F134" s="428"/>
      <c r="G134" s="429"/>
      <c r="H134" s="430"/>
      <c r="I134" s="431"/>
    </row>
    <row r="135" spans="1:9" ht="12.75">
      <c r="A135" s="428"/>
      <c r="B135" s="432"/>
      <c r="C135" s="432"/>
      <c r="D135" s="428"/>
      <c r="E135" s="427"/>
      <c r="F135" s="428"/>
      <c r="G135" s="429"/>
      <c r="H135" s="430"/>
      <c r="I135" s="431"/>
    </row>
    <row r="136" spans="1:9" ht="12.75">
      <c r="A136" s="428"/>
      <c r="B136" s="432"/>
      <c r="C136" s="432"/>
      <c r="D136" s="428"/>
      <c r="E136" s="427"/>
      <c r="F136" s="428"/>
      <c r="G136" s="429"/>
      <c r="H136" s="430"/>
      <c r="I136" s="431"/>
    </row>
    <row r="137" spans="1:9" ht="12.75">
      <c r="A137" s="428"/>
      <c r="B137" s="432"/>
      <c r="C137" s="432"/>
      <c r="D137" s="428"/>
      <c r="E137" s="427"/>
      <c r="F137" s="428"/>
      <c r="G137" s="429"/>
      <c r="H137" s="430"/>
      <c r="I137" s="431"/>
    </row>
    <row r="138" spans="1:9" ht="12.75">
      <c r="A138" s="428"/>
      <c r="B138" s="432"/>
      <c r="C138" s="432"/>
      <c r="D138" s="428"/>
      <c r="E138" s="427"/>
      <c r="F138" s="428"/>
      <c r="G138" s="429"/>
      <c r="H138" s="430"/>
      <c r="I138" s="431"/>
    </row>
    <row r="139" spans="1:9" ht="12.75">
      <c r="A139" s="428"/>
      <c r="B139" s="432"/>
      <c r="C139" s="432"/>
      <c r="D139" s="428"/>
      <c r="E139" s="427"/>
      <c r="F139" s="428"/>
      <c r="G139" s="429"/>
      <c r="H139" s="430"/>
      <c r="I139" s="431"/>
    </row>
    <row r="140" spans="1:9" ht="12.75">
      <c r="A140" s="428"/>
      <c r="B140" s="432"/>
      <c r="C140" s="432"/>
      <c r="D140" s="428"/>
      <c r="E140" s="427"/>
      <c r="F140" s="428"/>
      <c r="G140" s="429"/>
      <c r="H140" s="430"/>
      <c r="I140" s="431"/>
    </row>
    <row r="141" spans="1:9" ht="12.75">
      <c r="A141" s="428"/>
      <c r="B141" s="432"/>
      <c r="C141" s="432"/>
      <c r="D141" s="428"/>
      <c r="E141" s="427"/>
      <c r="F141" s="428"/>
      <c r="G141" s="429"/>
      <c r="H141" s="430"/>
      <c r="I141" s="431"/>
    </row>
    <row r="142" spans="1:9" ht="12.75">
      <c r="A142" s="428"/>
      <c r="B142" s="432"/>
      <c r="C142" s="432"/>
      <c r="D142" s="428"/>
      <c r="E142" s="427"/>
      <c r="F142" s="428"/>
      <c r="G142" s="429"/>
      <c r="H142" s="430"/>
      <c r="I142" s="431"/>
    </row>
    <row r="143" spans="1:9" ht="12.75">
      <c r="A143" s="428"/>
      <c r="B143" s="432"/>
      <c r="C143" s="432"/>
      <c r="D143" s="428"/>
      <c r="E143" s="427"/>
      <c r="F143" s="428"/>
      <c r="G143" s="429"/>
      <c r="H143" s="430"/>
      <c r="I143" s="431"/>
    </row>
    <row r="144" spans="1:9" ht="12.75">
      <c r="A144" s="428"/>
      <c r="B144" s="432"/>
      <c r="C144" s="432"/>
      <c r="D144" s="428"/>
      <c r="E144" s="427"/>
      <c r="F144" s="428"/>
      <c r="G144" s="429"/>
      <c r="H144" s="430"/>
      <c r="I144" s="431"/>
    </row>
    <row r="145" spans="1:9" ht="12.75">
      <c r="A145" s="428"/>
      <c r="B145" s="432"/>
      <c r="C145" s="432"/>
      <c r="D145" s="428"/>
      <c r="E145" s="427"/>
      <c r="F145" s="428"/>
      <c r="G145" s="429"/>
      <c r="H145" s="430"/>
      <c r="I145" s="431"/>
    </row>
    <row r="146" spans="1:9" ht="12.75">
      <c r="A146" s="428"/>
      <c r="B146" s="432"/>
      <c r="C146" s="432"/>
      <c r="D146" s="428"/>
      <c r="E146" s="427"/>
      <c r="F146" s="428"/>
      <c r="G146" s="429"/>
      <c r="H146" s="430"/>
      <c r="I146" s="431"/>
    </row>
    <row r="147" spans="1:9" ht="12.75">
      <c r="A147" s="428"/>
      <c r="B147" s="432"/>
      <c r="C147" s="432"/>
      <c r="D147" s="428"/>
      <c r="E147" s="427"/>
      <c r="F147" s="428"/>
      <c r="G147" s="429"/>
      <c r="H147" s="430"/>
      <c r="I147" s="431"/>
    </row>
    <row r="148" spans="1:9" ht="12.75">
      <c r="A148" s="428"/>
      <c r="B148" s="432"/>
      <c r="C148" s="432"/>
      <c r="D148" s="428"/>
      <c r="E148" s="427"/>
      <c r="F148" s="428"/>
      <c r="G148" s="429"/>
      <c r="H148" s="430"/>
      <c r="I148" s="431"/>
    </row>
    <row r="149" spans="1:9" ht="12.75">
      <c r="A149" s="428"/>
      <c r="B149" s="432"/>
      <c r="C149" s="432"/>
      <c r="D149" s="428"/>
      <c r="E149" s="427"/>
      <c r="F149" s="428"/>
      <c r="G149" s="429"/>
      <c r="H149" s="430"/>
      <c r="I149" s="431"/>
    </row>
    <row r="150" spans="1:9" ht="12.75">
      <c r="A150" s="428"/>
      <c r="B150" s="432"/>
      <c r="C150" s="432"/>
      <c r="D150" s="428"/>
      <c r="E150" s="427"/>
      <c r="F150" s="428"/>
      <c r="G150" s="429"/>
      <c r="H150" s="430"/>
      <c r="I150" s="431"/>
    </row>
    <row r="151" spans="1:9" ht="12.75">
      <c r="A151" s="428"/>
      <c r="B151" s="432"/>
      <c r="C151" s="432"/>
      <c r="D151" s="428"/>
      <c r="E151" s="427"/>
      <c r="F151" s="428"/>
      <c r="G151" s="429"/>
      <c r="H151" s="430"/>
      <c r="I151" s="431"/>
    </row>
    <row r="152" spans="1:9" ht="12.75">
      <c r="A152" s="428"/>
      <c r="B152" s="432"/>
      <c r="C152" s="432"/>
      <c r="D152" s="428"/>
      <c r="E152" s="427"/>
      <c r="F152" s="428"/>
      <c r="G152" s="429"/>
      <c r="H152" s="430"/>
      <c r="I152" s="431"/>
    </row>
    <row r="153" spans="1:9" ht="12.75">
      <c r="A153" s="428"/>
      <c r="B153" s="432"/>
      <c r="C153" s="432"/>
      <c r="D153" s="428"/>
      <c r="E153" s="427"/>
      <c r="F153" s="428"/>
      <c r="G153" s="429"/>
      <c r="H153" s="430"/>
      <c r="I153" s="431"/>
    </row>
    <row r="154" spans="1:9" ht="12.75">
      <c r="A154" s="428"/>
      <c r="B154" s="432"/>
      <c r="C154" s="432"/>
      <c r="D154" s="428"/>
      <c r="E154" s="427"/>
      <c r="F154" s="428"/>
      <c r="G154" s="429"/>
      <c r="H154" s="430"/>
      <c r="I154" s="431"/>
    </row>
    <row r="155" spans="1:9" ht="12.75">
      <c r="A155" s="428"/>
      <c r="B155" s="432"/>
      <c r="C155" s="432"/>
      <c r="D155" s="428"/>
      <c r="E155" s="427"/>
      <c r="F155" s="428"/>
      <c r="G155" s="429"/>
      <c r="H155" s="430"/>
      <c r="I155" s="431"/>
    </row>
    <row r="156" spans="1:9" ht="12.75">
      <c r="A156" s="428"/>
      <c r="B156" s="432"/>
      <c r="C156" s="432"/>
      <c r="D156" s="428"/>
      <c r="E156" s="427"/>
      <c r="F156" s="428"/>
      <c r="G156" s="429"/>
      <c r="H156" s="430"/>
      <c r="I156" s="431"/>
    </row>
    <row r="157" spans="1:9" ht="12.75">
      <c r="A157" s="428"/>
      <c r="B157" s="432"/>
      <c r="C157" s="432"/>
      <c r="D157" s="428"/>
      <c r="E157" s="427"/>
      <c r="F157" s="428"/>
      <c r="G157" s="429"/>
      <c r="H157" s="430"/>
      <c r="I157" s="431"/>
    </row>
    <row r="158" spans="1:9" ht="12.75">
      <c r="A158" s="428"/>
      <c r="B158" s="432"/>
      <c r="C158" s="432"/>
      <c r="D158" s="428"/>
      <c r="E158" s="427"/>
      <c r="F158" s="428"/>
      <c r="G158" s="429"/>
      <c r="H158" s="430"/>
      <c r="I158" s="431"/>
    </row>
    <row r="159" spans="1:9" ht="12.75">
      <c r="A159" s="428"/>
      <c r="B159" s="432"/>
      <c r="C159" s="432"/>
      <c r="D159" s="428"/>
      <c r="E159" s="427"/>
      <c r="F159" s="428"/>
      <c r="G159" s="429"/>
      <c r="H159" s="430"/>
      <c r="I159" s="431"/>
    </row>
    <row r="160" spans="1:9" ht="12.75">
      <c r="A160" s="428"/>
      <c r="B160" s="432"/>
      <c r="C160" s="432"/>
      <c r="D160" s="428"/>
      <c r="E160" s="427"/>
      <c r="F160" s="428"/>
      <c r="G160" s="429"/>
      <c r="H160" s="430"/>
      <c r="I160" s="431"/>
    </row>
    <row r="161" spans="1:9" ht="12.75">
      <c r="A161" s="428"/>
      <c r="B161" s="432"/>
      <c r="C161" s="432"/>
      <c r="D161" s="428"/>
      <c r="E161" s="427"/>
      <c r="F161" s="428"/>
      <c r="G161" s="429"/>
      <c r="H161" s="430"/>
      <c r="I161" s="431"/>
    </row>
    <row r="162" spans="1:9" ht="12.75">
      <c r="A162" s="428"/>
      <c r="B162" s="432"/>
      <c r="C162" s="432"/>
      <c r="D162" s="428"/>
      <c r="E162" s="427"/>
      <c r="F162" s="428"/>
      <c r="G162" s="429"/>
      <c r="H162" s="430"/>
      <c r="I162" s="431"/>
    </row>
    <row r="163" spans="1:9" ht="12.75">
      <c r="A163" s="428"/>
      <c r="B163" s="432"/>
      <c r="C163" s="432"/>
      <c r="D163" s="428"/>
      <c r="E163" s="427"/>
      <c r="F163" s="428"/>
      <c r="G163" s="429"/>
      <c r="H163" s="430"/>
      <c r="I163" s="431"/>
    </row>
    <row r="164" spans="1:9" ht="12.75">
      <c r="A164" s="428"/>
      <c r="B164" s="432"/>
      <c r="C164" s="432"/>
      <c r="D164" s="428"/>
      <c r="E164" s="427"/>
      <c r="F164" s="428"/>
      <c r="G164" s="429"/>
      <c r="H164" s="430"/>
      <c r="I164" s="431"/>
    </row>
    <row r="165" spans="1:9" ht="12.75">
      <c r="A165" s="428"/>
      <c r="B165" s="432"/>
      <c r="C165" s="432"/>
      <c r="D165" s="428"/>
      <c r="E165" s="427"/>
      <c r="F165" s="428"/>
      <c r="G165" s="429"/>
      <c r="H165" s="430"/>
      <c r="I165" s="431"/>
    </row>
    <row r="166" spans="1:9" ht="12.75">
      <c r="A166" s="428"/>
      <c r="B166" s="432"/>
      <c r="C166" s="432"/>
      <c r="D166" s="428"/>
      <c r="E166" s="427"/>
      <c r="F166" s="428"/>
      <c r="G166" s="429"/>
      <c r="H166" s="430"/>
      <c r="I166" s="431"/>
    </row>
    <row r="167" spans="1:9" ht="12.75">
      <c r="A167" s="428"/>
      <c r="B167" s="432"/>
      <c r="C167" s="432"/>
      <c r="D167" s="428"/>
      <c r="E167" s="427"/>
      <c r="F167" s="428"/>
      <c r="G167" s="429"/>
      <c r="H167" s="430"/>
      <c r="I167" s="431"/>
    </row>
    <row r="168" spans="1:9" ht="12.75">
      <c r="A168" s="428"/>
      <c r="B168" s="432"/>
      <c r="C168" s="432"/>
      <c r="D168" s="428"/>
      <c r="E168" s="427"/>
      <c r="F168" s="428"/>
      <c r="G168" s="429"/>
      <c r="H168" s="430"/>
      <c r="I168" s="431"/>
    </row>
    <row r="169" spans="1:9" ht="12.75">
      <c r="A169" s="428"/>
      <c r="B169" s="432"/>
      <c r="C169" s="432"/>
      <c r="D169" s="428"/>
      <c r="E169" s="427"/>
      <c r="F169" s="428"/>
      <c r="G169" s="429"/>
      <c r="H169" s="430"/>
      <c r="I169" s="431"/>
    </row>
    <row r="170" spans="1:9" ht="12.75">
      <c r="A170" s="428"/>
      <c r="B170" s="432"/>
      <c r="C170" s="432"/>
      <c r="D170" s="428"/>
      <c r="E170" s="427"/>
      <c r="F170" s="428"/>
      <c r="G170" s="429"/>
      <c r="H170" s="430"/>
      <c r="I170" s="431"/>
    </row>
    <row r="171" spans="1:9" ht="12.75">
      <c r="A171" s="428"/>
      <c r="B171" s="432"/>
      <c r="C171" s="432"/>
      <c r="D171" s="428"/>
      <c r="E171" s="427"/>
      <c r="F171" s="428"/>
      <c r="G171" s="429"/>
      <c r="H171" s="430"/>
      <c r="I171" s="431"/>
    </row>
    <row r="172" spans="1:9" ht="12.75">
      <c r="A172" s="428"/>
      <c r="B172" s="432"/>
      <c r="C172" s="432"/>
      <c r="D172" s="428"/>
      <c r="E172" s="427"/>
      <c r="F172" s="428"/>
      <c r="G172" s="429"/>
      <c r="H172" s="430"/>
      <c r="I172" s="431"/>
    </row>
    <row r="173" spans="1:9" ht="12.75">
      <c r="A173" s="428"/>
      <c r="B173" s="432"/>
      <c r="C173" s="432"/>
      <c r="D173" s="428"/>
      <c r="E173" s="427"/>
      <c r="F173" s="428"/>
      <c r="G173" s="429"/>
      <c r="H173" s="430"/>
      <c r="I173" s="431"/>
    </row>
    <row r="174" spans="1:9" ht="12.75">
      <c r="A174" s="428"/>
      <c r="B174" s="432"/>
      <c r="C174" s="432"/>
      <c r="D174" s="428"/>
      <c r="E174" s="427"/>
      <c r="F174" s="428"/>
      <c r="G174" s="429"/>
      <c r="H174" s="430"/>
      <c r="I174" s="431"/>
    </row>
    <row r="175" spans="1:9" ht="12.75">
      <c r="A175" s="428"/>
      <c r="B175" s="432"/>
      <c r="C175" s="432"/>
      <c r="D175" s="428"/>
      <c r="E175" s="427"/>
      <c r="F175" s="428"/>
      <c r="G175" s="429"/>
      <c r="H175" s="430"/>
      <c r="I175" s="431"/>
    </row>
    <row r="176" spans="1:9" ht="12.75">
      <c r="A176" s="428"/>
      <c r="B176" s="432"/>
      <c r="C176" s="432"/>
      <c r="D176" s="428"/>
      <c r="E176" s="427"/>
      <c r="F176" s="428"/>
      <c r="G176" s="429"/>
      <c r="H176" s="430"/>
      <c r="I176" s="431"/>
    </row>
    <row r="177" spans="1:9" ht="12.75">
      <c r="A177" s="428"/>
      <c r="B177" s="432"/>
      <c r="C177" s="432"/>
      <c r="D177" s="428"/>
      <c r="E177" s="433"/>
      <c r="F177" s="428"/>
      <c r="G177" s="429"/>
      <c r="H177" s="430"/>
      <c r="I177" s="431"/>
    </row>
    <row r="178" spans="1:9" ht="12.75">
      <c r="A178" s="428"/>
      <c r="B178" s="432"/>
      <c r="C178" s="432"/>
      <c r="D178" s="428"/>
      <c r="E178" s="433"/>
      <c r="F178" s="428"/>
      <c r="G178" s="429"/>
      <c r="H178" s="430"/>
      <c r="I178" s="431"/>
    </row>
    <row r="179" spans="1:9" ht="12.75">
      <c r="A179" s="428"/>
      <c r="B179" s="432"/>
      <c r="C179" s="432"/>
      <c r="D179" s="428"/>
      <c r="E179" s="433"/>
      <c r="F179" s="428"/>
      <c r="G179" s="429"/>
      <c r="H179" s="430"/>
      <c r="I179" s="431"/>
    </row>
    <row r="180" spans="1:9" ht="12.75">
      <c r="A180" s="428"/>
      <c r="B180" s="432"/>
      <c r="C180" s="432"/>
      <c r="D180" s="428"/>
      <c r="E180" s="433"/>
      <c r="F180" s="428"/>
      <c r="G180" s="429"/>
      <c r="H180" s="430"/>
      <c r="I180" s="431"/>
    </row>
    <row r="181" spans="1:9" ht="12.75">
      <c r="A181" s="428"/>
      <c r="B181" s="432"/>
      <c r="C181" s="432"/>
      <c r="D181" s="428"/>
      <c r="E181" s="433"/>
      <c r="F181" s="428"/>
      <c r="G181" s="429"/>
      <c r="H181" s="430"/>
      <c r="I181" s="431"/>
    </row>
    <row r="182" spans="1:9" ht="12.75">
      <c r="A182" s="428"/>
      <c r="B182" s="432"/>
      <c r="C182" s="432"/>
      <c r="D182" s="428"/>
      <c r="E182" s="433"/>
      <c r="F182" s="428"/>
      <c r="G182" s="429"/>
      <c r="H182" s="430"/>
      <c r="I182" s="431"/>
    </row>
    <row r="183" spans="1:9" ht="12.75">
      <c r="A183" s="428"/>
      <c r="B183" s="432"/>
      <c r="C183" s="432"/>
      <c r="D183" s="428"/>
      <c r="E183" s="433"/>
      <c r="F183" s="428"/>
      <c r="G183" s="429"/>
      <c r="H183" s="430"/>
      <c r="I183" s="431"/>
    </row>
    <row r="184" spans="1:9" ht="12.75">
      <c r="A184" s="428"/>
      <c r="B184" s="432"/>
      <c r="C184" s="432"/>
      <c r="D184" s="428"/>
      <c r="E184" s="433"/>
      <c r="F184" s="428"/>
      <c r="G184" s="429"/>
      <c r="H184" s="430"/>
      <c r="I184" s="431"/>
    </row>
    <row r="185" spans="1:9" ht="12.75">
      <c r="A185" s="428"/>
      <c r="B185" s="432"/>
      <c r="C185" s="432"/>
      <c r="D185" s="428"/>
      <c r="E185" s="433"/>
      <c r="F185" s="428"/>
      <c r="G185" s="429"/>
      <c r="H185" s="430"/>
      <c r="I185" s="431"/>
    </row>
    <row r="186" spans="1:9" ht="12.75">
      <c r="A186" s="428"/>
      <c r="B186" s="432"/>
      <c r="C186" s="432"/>
      <c r="D186" s="428"/>
      <c r="E186" s="433"/>
      <c r="F186" s="428"/>
      <c r="G186" s="429"/>
      <c r="H186" s="430"/>
      <c r="I186" s="431"/>
    </row>
    <row r="187" spans="1:9" ht="12.75">
      <c r="A187" s="428"/>
      <c r="B187" s="432"/>
      <c r="C187" s="432"/>
      <c r="D187" s="428"/>
      <c r="E187" s="433"/>
      <c r="F187" s="428"/>
      <c r="G187" s="429"/>
      <c r="H187" s="430"/>
      <c r="I187" s="431"/>
    </row>
    <row r="188" spans="1:9" ht="12.75">
      <c r="A188" s="428"/>
      <c r="B188" s="432"/>
      <c r="C188" s="432"/>
      <c r="D188" s="428"/>
      <c r="E188" s="433"/>
      <c r="F188" s="428"/>
      <c r="G188" s="429"/>
      <c r="H188" s="430"/>
      <c r="I188" s="431"/>
    </row>
    <row r="189" spans="1:9" ht="12.75">
      <c r="A189" s="428"/>
      <c r="B189" s="432"/>
      <c r="C189" s="432"/>
      <c r="D189" s="428"/>
      <c r="E189" s="433"/>
      <c r="F189" s="428"/>
      <c r="G189" s="429"/>
      <c r="H189" s="430"/>
      <c r="I189" s="431"/>
    </row>
    <row r="190" spans="1:9" ht="12.75">
      <c r="A190" s="428"/>
      <c r="B190" s="432"/>
      <c r="C190" s="432"/>
      <c r="D190" s="428"/>
      <c r="E190" s="433"/>
      <c r="F190" s="428"/>
      <c r="G190" s="429"/>
      <c r="H190" s="430"/>
      <c r="I190" s="431"/>
    </row>
    <row r="191" spans="1:9" ht="12.75">
      <c r="A191" s="428"/>
      <c r="B191" s="432"/>
      <c r="C191" s="432"/>
      <c r="D191" s="428"/>
      <c r="E191" s="433"/>
      <c r="F191" s="428"/>
      <c r="G191" s="429"/>
      <c r="H191" s="430"/>
      <c r="I191" s="431"/>
    </row>
    <row r="192" spans="1:9" ht="12.75">
      <c r="A192" s="428"/>
      <c r="B192" s="432"/>
      <c r="C192" s="432"/>
      <c r="D192" s="428"/>
      <c r="E192" s="433"/>
      <c r="F192" s="428"/>
      <c r="G192" s="429"/>
      <c r="H192" s="430"/>
      <c r="I192" s="431"/>
    </row>
    <row r="193" spans="1:9" ht="12.75">
      <c r="A193" s="428"/>
      <c r="B193" s="432"/>
      <c r="C193" s="432"/>
      <c r="D193" s="428"/>
      <c r="E193" s="433"/>
      <c r="F193" s="428"/>
      <c r="G193" s="429"/>
      <c r="H193" s="430"/>
      <c r="I193" s="431"/>
    </row>
    <row r="194" spans="1:9" ht="12.75">
      <c r="A194" s="428"/>
      <c r="B194" s="432"/>
      <c r="C194" s="432"/>
      <c r="D194" s="428"/>
      <c r="E194" s="433"/>
      <c r="F194" s="428"/>
      <c r="G194" s="429"/>
      <c r="H194" s="430"/>
      <c r="I194" s="431"/>
    </row>
    <row r="195" spans="1:9" ht="12.75">
      <c r="A195" s="428"/>
      <c r="B195" s="432"/>
      <c r="C195" s="432"/>
      <c r="D195" s="428"/>
      <c r="E195" s="433"/>
      <c r="F195" s="428"/>
      <c r="G195" s="429"/>
      <c r="H195" s="430"/>
      <c r="I195" s="431"/>
    </row>
    <row r="196" spans="1:9" ht="12.75">
      <c r="A196" s="428"/>
      <c r="B196" s="432"/>
      <c r="C196" s="432"/>
      <c r="D196" s="428"/>
      <c r="E196" s="433"/>
      <c r="F196" s="428"/>
      <c r="G196" s="429"/>
      <c r="H196" s="430"/>
      <c r="I196" s="431"/>
    </row>
    <row r="197" spans="1:9" ht="12.75">
      <c r="A197" s="428"/>
      <c r="B197" s="432"/>
      <c r="C197" s="432"/>
      <c r="D197" s="428"/>
      <c r="E197" s="433"/>
      <c r="F197" s="428"/>
      <c r="G197" s="429"/>
      <c r="H197" s="430"/>
      <c r="I197" s="431"/>
    </row>
    <row r="198" spans="1:9" ht="12.75">
      <c r="A198" s="428"/>
      <c r="B198" s="432"/>
      <c r="C198" s="432"/>
      <c r="D198" s="428"/>
      <c r="E198" s="433"/>
      <c r="F198" s="428"/>
      <c r="G198" s="429"/>
      <c r="H198" s="430"/>
      <c r="I198" s="431"/>
    </row>
    <row r="199" spans="1:9" ht="12.75">
      <c r="A199" s="428"/>
      <c r="B199" s="432"/>
      <c r="C199" s="432"/>
      <c r="D199" s="428"/>
      <c r="E199" s="433"/>
      <c r="F199" s="428"/>
      <c r="G199" s="429"/>
      <c r="H199" s="430"/>
      <c r="I199" s="431"/>
    </row>
    <row r="200" spans="1:9" ht="12.75">
      <c r="A200" s="428"/>
      <c r="B200" s="432"/>
      <c r="C200" s="432"/>
      <c r="D200" s="428"/>
      <c r="E200" s="433"/>
      <c r="F200" s="428"/>
      <c r="G200" s="429"/>
      <c r="H200" s="430"/>
      <c r="I200" s="431"/>
    </row>
    <row r="201" spans="1:9" ht="12.75">
      <c r="A201" s="428"/>
      <c r="B201" s="432"/>
      <c r="C201" s="432"/>
      <c r="D201" s="428"/>
      <c r="E201" s="433"/>
      <c r="F201" s="428"/>
      <c r="G201" s="429"/>
      <c r="H201" s="430"/>
      <c r="I201" s="431"/>
    </row>
    <row r="202" spans="1:9" ht="12.75">
      <c r="A202" s="428"/>
      <c r="B202" s="432"/>
      <c r="C202" s="432"/>
      <c r="D202" s="428"/>
      <c r="E202" s="433"/>
      <c r="F202" s="428"/>
      <c r="G202" s="429"/>
      <c r="H202" s="430"/>
      <c r="I202" s="431"/>
    </row>
    <row r="203" spans="1:9" ht="12.75">
      <c r="A203" s="428"/>
      <c r="B203" s="432"/>
      <c r="C203" s="432"/>
      <c r="D203" s="428"/>
      <c r="E203" s="433"/>
      <c r="F203" s="428"/>
      <c r="G203" s="429"/>
      <c r="H203" s="430"/>
      <c r="I203" s="431"/>
    </row>
    <row r="204" spans="1:9" ht="12.75">
      <c r="A204" s="428"/>
      <c r="B204" s="432"/>
      <c r="C204" s="432"/>
      <c r="D204" s="428"/>
      <c r="E204" s="433"/>
      <c r="F204" s="428"/>
      <c r="G204" s="429"/>
      <c r="H204" s="430"/>
      <c r="I204" s="431"/>
    </row>
    <row r="205" spans="1:9" ht="12.75">
      <c r="A205" s="428"/>
      <c r="B205" s="432"/>
      <c r="C205" s="432"/>
      <c r="D205" s="428"/>
      <c r="E205" s="433"/>
      <c r="F205" s="428"/>
      <c r="G205" s="429"/>
      <c r="H205" s="430"/>
      <c r="I205" s="431"/>
    </row>
    <row r="206" spans="1:9" ht="12.75">
      <c r="A206" s="428"/>
      <c r="B206" s="432"/>
      <c r="C206" s="432"/>
      <c r="D206" s="428"/>
      <c r="E206" s="433"/>
      <c r="F206" s="428"/>
      <c r="G206" s="429"/>
      <c r="H206" s="430"/>
      <c r="I206" s="431"/>
    </row>
    <row r="207" spans="1:9" ht="12.75">
      <c r="A207" s="428"/>
      <c r="B207" s="432"/>
      <c r="C207" s="432"/>
      <c r="D207" s="428"/>
      <c r="E207" s="433"/>
      <c r="F207" s="428"/>
      <c r="G207" s="429"/>
      <c r="H207" s="430"/>
      <c r="I207" s="431"/>
    </row>
    <row r="208" spans="1:9" ht="12.75">
      <c r="A208" s="428"/>
      <c r="B208" s="432"/>
      <c r="C208" s="432"/>
      <c r="D208" s="428"/>
      <c r="E208" s="433"/>
      <c r="F208" s="428"/>
      <c r="G208" s="429"/>
      <c r="H208" s="430"/>
      <c r="I208" s="431"/>
    </row>
    <row r="209" spans="1:9" ht="12.75">
      <c r="A209" s="428"/>
      <c r="B209" s="432"/>
      <c r="C209" s="432"/>
      <c r="D209" s="428"/>
      <c r="E209" s="433"/>
      <c r="F209" s="428"/>
      <c r="G209" s="429"/>
      <c r="H209" s="430"/>
      <c r="I209" s="431"/>
    </row>
    <row r="210" spans="1:9" ht="12.75">
      <c r="A210" s="428"/>
      <c r="B210" s="432"/>
      <c r="C210" s="432"/>
      <c r="D210" s="428"/>
      <c r="E210" s="433"/>
      <c r="F210" s="428"/>
      <c r="G210" s="429"/>
      <c r="H210" s="430"/>
      <c r="I210" s="431"/>
    </row>
    <row r="211" spans="1:9" ht="12.75">
      <c r="A211" s="428"/>
      <c r="B211" s="432"/>
      <c r="C211" s="432"/>
      <c r="D211" s="428"/>
      <c r="E211" s="433"/>
      <c r="F211" s="428"/>
      <c r="G211" s="429"/>
      <c r="H211" s="430"/>
      <c r="I211" s="431"/>
    </row>
    <row r="212" spans="1:9" ht="12.75">
      <c r="A212" s="428"/>
      <c r="B212" s="432"/>
      <c r="C212" s="432"/>
      <c r="D212" s="428"/>
      <c r="E212" s="433"/>
      <c r="F212" s="428"/>
      <c r="G212" s="429"/>
      <c r="H212" s="430"/>
      <c r="I212" s="431"/>
    </row>
    <row r="213" spans="1:9" ht="12.75">
      <c r="A213" s="428"/>
      <c r="B213" s="432"/>
      <c r="C213" s="432"/>
      <c r="D213" s="428"/>
      <c r="E213" s="433"/>
      <c r="F213" s="428"/>
      <c r="G213" s="429"/>
      <c r="H213" s="430"/>
      <c r="I213" s="431"/>
    </row>
    <row r="214" spans="1:9" ht="12.75">
      <c r="A214" s="428"/>
      <c r="B214" s="432"/>
      <c r="C214" s="432"/>
      <c r="D214" s="428"/>
      <c r="E214" s="433"/>
      <c r="F214" s="428"/>
      <c r="G214" s="429"/>
      <c r="H214" s="430"/>
      <c r="I214" s="431"/>
    </row>
    <row r="215" spans="1:9" ht="12.75">
      <c r="A215" s="428"/>
      <c r="B215" s="432"/>
      <c r="C215" s="432"/>
      <c r="D215" s="428"/>
      <c r="E215" s="433"/>
      <c r="F215" s="428"/>
      <c r="G215" s="429"/>
      <c r="H215" s="430"/>
      <c r="I215" s="431"/>
    </row>
    <row r="216" spans="1:9" ht="12.75">
      <c r="A216" s="428"/>
      <c r="B216" s="432"/>
      <c r="C216" s="432"/>
      <c r="D216" s="428"/>
      <c r="E216" s="433"/>
      <c r="F216" s="428"/>
      <c r="G216" s="429"/>
      <c r="H216" s="430"/>
      <c r="I216" s="431"/>
    </row>
    <row r="217" spans="7:9" ht="12.75">
      <c r="G217" s="422"/>
      <c r="H217" s="423"/>
      <c r="I217" s="424"/>
    </row>
    <row r="218" spans="7:9" ht="12.75">
      <c r="G218" s="422"/>
      <c r="H218" s="423"/>
      <c r="I218" s="424"/>
    </row>
    <row r="219" spans="7:9" ht="12.75">
      <c r="G219" s="422"/>
      <c r="H219" s="423"/>
      <c r="I219" s="424"/>
    </row>
    <row r="220" spans="7:9" ht="12.75">
      <c r="G220" s="422"/>
      <c r="H220" s="423"/>
      <c r="I220" s="424"/>
    </row>
    <row r="221" spans="7:9" ht="12.75">
      <c r="G221" s="422"/>
      <c r="H221" s="423"/>
      <c r="I221" s="424"/>
    </row>
    <row r="222" spans="7:9" ht="12.75">
      <c r="G222" s="422"/>
      <c r="H222" s="423"/>
      <c r="I222" s="424"/>
    </row>
    <row r="223" spans="7:9" ht="12.75">
      <c r="G223" s="422"/>
      <c r="H223" s="423"/>
      <c r="I223" s="424"/>
    </row>
    <row r="224" spans="7:9" ht="12.75">
      <c r="G224" s="422"/>
      <c r="H224" s="423"/>
      <c r="I224" s="424"/>
    </row>
    <row r="225" spans="7:9" ht="12.75">
      <c r="G225" s="422"/>
      <c r="H225" s="423"/>
      <c r="I225" s="424"/>
    </row>
    <row r="226" spans="7:9" ht="12.75">
      <c r="G226" s="422"/>
      <c r="H226" s="423"/>
      <c r="I226" s="424"/>
    </row>
    <row r="227" spans="7:9" ht="12.75">
      <c r="G227" s="422"/>
      <c r="H227" s="423"/>
      <c r="I227" s="424"/>
    </row>
    <row r="228" spans="7:9" ht="12.75">
      <c r="G228" s="422"/>
      <c r="H228" s="423"/>
      <c r="I228" s="424"/>
    </row>
    <row r="229" spans="7:9" ht="12.75">
      <c r="G229" s="422"/>
      <c r="H229" s="423"/>
      <c r="I229" s="424"/>
    </row>
    <row r="230" spans="7:9" ht="12.75">
      <c r="G230" s="422"/>
      <c r="H230" s="423"/>
      <c r="I230" s="424"/>
    </row>
    <row r="231" spans="7:9" ht="12.75">
      <c r="G231" s="422"/>
      <c r="H231" s="423"/>
      <c r="I231" s="424"/>
    </row>
    <row r="232" spans="7:9" ht="12.75">
      <c r="G232" s="422"/>
      <c r="H232" s="423"/>
      <c r="I232" s="424"/>
    </row>
    <row r="233" spans="7:9" ht="12.75">
      <c r="G233" s="422"/>
      <c r="H233" s="423"/>
      <c r="I233" s="424"/>
    </row>
    <row r="234" spans="7:9" ht="12.75">
      <c r="G234" s="422"/>
      <c r="H234" s="423"/>
      <c r="I234" s="424"/>
    </row>
    <row r="235" spans="7:9" ht="12.75">
      <c r="G235" s="422"/>
      <c r="H235" s="423"/>
      <c r="I235" s="424"/>
    </row>
    <row r="236" spans="7:9" ht="12.75">
      <c r="G236" s="422"/>
      <c r="H236" s="423"/>
      <c r="I236" s="424"/>
    </row>
    <row r="237" spans="7:9" ht="12.75">
      <c r="G237" s="422"/>
      <c r="H237" s="423"/>
      <c r="I237" s="424"/>
    </row>
    <row r="238" spans="7:9" ht="12.75">
      <c r="G238" s="422"/>
      <c r="H238" s="423"/>
      <c r="I238" s="424"/>
    </row>
    <row r="239" spans="7:9" ht="12.75">
      <c r="G239" s="422"/>
      <c r="H239" s="423"/>
      <c r="I239" s="424"/>
    </row>
    <row r="240" spans="7:9" ht="12.75">
      <c r="G240" s="422"/>
      <c r="H240" s="423"/>
      <c r="I240" s="424"/>
    </row>
    <row r="241" spans="7:9" ht="12.75">
      <c r="G241" s="422"/>
      <c r="H241" s="423"/>
      <c r="I241" s="424"/>
    </row>
    <row r="242" spans="7:9" ht="12.75">
      <c r="G242" s="422"/>
      <c r="H242" s="423"/>
      <c r="I242" s="424"/>
    </row>
    <row r="243" spans="7:9" ht="12.75">
      <c r="G243" s="422"/>
      <c r="H243" s="423"/>
      <c r="I243" s="424"/>
    </row>
    <row r="244" spans="7:9" ht="12.75">
      <c r="G244" s="422"/>
      <c r="H244" s="423"/>
      <c r="I244" s="424"/>
    </row>
    <row r="245" spans="7:9" ht="12.75">
      <c r="G245" s="422"/>
      <c r="H245" s="423"/>
      <c r="I245" s="424"/>
    </row>
    <row r="246" spans="7:9" ht="12.75">
      <c r="G246" s="422"/>
      <c r="H246" s="423"/>
      <c r="I246" s="424"/>
    </row>
    <row r="247" spans="7:9" ht="12.75">
      <c r="G247" s="422"/>
      <c r="H247" s="423"/>
      <c r="I247" s="424"/>
    </row>
    <row r="248" spans="7:9" ht="12.75">
      <c r="G248" s="422"/>
      <c r="H248" s="423"/>
      <c r="I248" s="424"/>
    </row>
    <row r="249" spans="7:9" ht="12.75">
      <c r="G249" s="422"/>
      <c r="H249" s="423"/>
      <c r="I249" s="424"/>
    </row>
    <row r="250" spans="7:9" ht="12.75">
      <c r="G250" s="422"/>
      <c r="H250" s="423"/>
      <c r="I250" s="424"/>
    </row>
    <row r="251" spans="7:9" ht="12.75">
      <c r="G251" s="422"/>
      <c r="H251" s="423"/>
      <c r="I251" s="424"/>
    </row>
    <row r="252" spans="7:9" ht="12.75">
      <c r="G252" s="422"/>
      <c r="H252" s="423"/>
      <c r="I252" s="424"/>
    </row>
    <row r="253" spans="7:9" ht="12.75">
      <c r="G253" s="422"/>
      <c r="H253" s="423"/>
      <c r="I253" s="424"/>
    </row>
    <row r="254" spans="7:9" ht="12.75">
      <c r="G254" s="422"/>
      <c r="H254" s="423"/>
      <c r="I254" s="424"/>
    </row>
    <row r="255" spans="7:9" ht="12.75">
      <c r="G255" s="422"/>
      <c r="H255" s="423"/>
      <c r="I255" s="424"/>
    </row>
    <row r="256" spans="7:9" ht="12.75">
      <c r="G256" s="422"/>
      <c r="H256" s="423"/>
      <c r="I256" s="424"/>
    </row>
    <row r="257" spans="7:9" ht="12.75">
      <c r="G257" s="422"/>
      <c r="H257" s="423"/>
      <c r="I257" s="424"/>
    </row>
    <row r="258" spans="7:9" ht="12.75">
      <c r="G258" s="422"/>
      <c r="H258" s="423"/>
      <c r="I258" s="424"/>
    </row>
    <row r="259" spans="7:9" ht="12.75">
      <c r="G259" s="422"/>
      <c r="H259" s="423"/>
      <c r="I259" s="424"/>
    </row>
    <row r="260" spans="7:9" ht="12.75">
      <c r="G260" s="422"/>
      <c r="H260" s="423"/>
      <c r="I260" s="424"/>
    </row>
    <row r="261" spans="7:9" ht="12.75">
      <c r="G261" s="422"/>
      <c r="H261" s="423"/>
      <c r="I261" s="424"/>
    </row>
    <row r="262" spans="7:9" ht="12.75">
      <c r="G262" s="422"/>
      <c r="H262" s="423"/>
      <c r="I262" s="424"/>
    </row>
    <row r="263" spans="7:9" ht="12.75">
      <c r="G263" s="422"/>
      <c r="H263" s="423"/>
      <c r="I263" s="424"/>
    </row>
    <row r="264" spans="7:9" ht="12.75">
      <c r="G264" s="422"/>
      <c r="H264" s="423"/>
      <c r="I264" s="424"/>
    </row>
    <row r="265" spans="7:9" ht="12.75">
      <c r="G265" s="422"/>
      <c r="H265" s="423"/>
      <c r="I265" s="424"/>
    </row>
    <row r="266" spans="7:9" ht="12.75">
      <c r="G266" s="422"/>
      <c r="H266" s="423"/>
      <c r="I266" s="424"/>
    </row>
    <row r="267" spans="7:9" ht="12.75">
      <c r="G267" s="422"/>
      <c r="H267" s="423"/>
      <c r="I267" s="424"/>
    </row>
    <row r="268" spans="7:9" ht="12.75">
      <c r="G268" s="422"/>
      <c r="H268" s="423"/>
      <c r="I268" s="424"/>
    </row>
    <row r="269" spans="7:9" ht="12.75">
      <c r="G269" s="422"/>
      <c r="H269" s="423"/>
      <c r="I269" s="424"/>
    </row>
    <row r="270" spans="7:9" ht="12.75">
      <c r="G270" s="422"/>
      <c r="H270" s="423"/>
      <c r="I270" s="424"/>
    </row>
    <row r="271" spans="7:9" ht="12.75">
      <c r="G271" s="422"/>
      <c r="H271" s="423"/>
      <c r="I271" s="424"/>
    </row>
    <row r="272" spans="7:9" ht="12.75">
      <c r="G272" s="422"/>
      <c r="H272" s="423"/>
      <c r="I272" s="424"/>
    </row>
    <row r="273" spans="7:9" ht="12.75">
      <c r="G273" s="422"/>
      <c r="H273" s="423"/>
      <c r="I273" s="424"/>
    </row>
    <row r="274" spans="7:9" ht="12.75">
      <c r="G274" s="422"/>
      <c r="H274" s="423"/>
      <c r="I274" s="424"/>
    </row>
    <row r="275" spans="7:9" ht="12.75">
      <c r="G275" s="422"/>
      <c r="H275" s="423"/>
      <c r="I275" s="424"/>
    </row>
    <row r="276" spans="7:9" ht="12.75">
      <c r="G276" s="422"/>
      <c r="H276" s="423"/>
      <c r="I276" s="424"/>
    </row>
    <row r="277" spans="7:9" ht="12.75">
      <c r="G277" s="422"/>
      <c r="H277" s="423"/>
      <c r="I277" s="424"/>
    </row>
    <row r="278" spans="7:9" ht="12.75">
      <c r="G278" s="422"/>
      <c r="H278" s="423"/>
      <c r="I278" s="424"/>
    </row>
    <row r="279" spans="7:9" ht="12.75">
      <c r="G279" s="422"/>
      <c r="H279" s="423"/>
      <c r="I279" s="424"/>
    </row>
    <row r="280" spans="7:9" ht="12.75">
      <c r="G280" s="422"/>
      <c r="H280" s="423"/>
      <c r="I280" s="424"/>
    </row>
    <row r="281" spans="7:9" ht="12.75">
      <c r="G281" s="422"/>
      <c r="H281" s="423"/>
      <c r="I281" s="424"/>
    </row>
    <row r="282" spans="7:9" ht="12.75">
      <c r="G282" s="422"/>
      <c r="H282" s="423"/>
      <c r="I282" s="424"/>
    </row>
    <row r="283" spans="7:9" ht="12.75">
      <c r="G283" s="422"/>
      <c r="H283" s="423"/>
      <c r="I283" s="424"/>
    </row>
    <row r="284" spans="7:9" ht="12.75">
      <c r="G284" s="422"/>
      <c r="H284" s="423"/>
      <c r="I284" s="424"/>
    </row>
    <row r="285" spans="7:9" ht="12.75">
      <c r="G285" s="422"/>
      <c r="H285" s="423"/>
      <c r="I285" s="424"/>
    </row>
    <row r="286" spans="7:9" ht="12.75">
      <c r="G286" s="422"/>
      <c r="H286" s="423"/>
      <c r="I286" s="424"/>
    </row>
    <row r="287" spans="7:9" ht="12.75">
      <c r="G287" s="422"/>
      <c r="H287" s="423"/>
      <c r="I287" s="424"/>
    </row>
    <row r="288" spans="7:9" ht="12.75">
      <c r="G288" s="422"/>
      <c r="H288" s="423"/>
      <c r="I288" s="424"/>
    </row>
    <row r="289" spans="7:9" ht="12.75">
      <c r="G289" s="422"/>
      <c r="H289" s="423"/>
      <c r="I289" s="424"/>
    </row>
    <row r="290" spans="7:9" ht="12.75">
      <c r="G290" s="422"/>
      <c r="H290" s="423"/>
      <c r="I290" s="424"/>
    </row>
    <row r="291" spans="7:9" ht="12.75">
      <c r="G291" s="422"/>
      <c r="H291" s="423"/>
      <c r="I291" s="424"/>
    </row>
    <row r="292" spans="7:9" ht="12.75">
      <c r="G292" s="422"/>
      <c r="H292" s="423"/>
      <c r="I292" s="424"/>
    </row>
    <row r="293" spans="7:9" ht="12.75">
      <c r="G293" s="422"/>
      <c r="H293" s="423"/>
      <c r="I293" s="424"/>
    </row>
    <row r="294" spans="7:9" ht="12.75">
      <c r="G294" s="422"/>
      <c r="H294" s="423"/>
      <c r="I294" s="424"/>
    </row>
    <row r="295" spans="7:9" ht="12.75">
      <c r="G295" s="422"/>
      <c r="H295" s="423"/>
      <c r="I295" s="424"/>
    </row>
    <row r="296" spans="7:9" ht="12.75">
      <c r="G296" s="422"/>
      <c r="H296" s="423"/>
      <c r="I296" s="424"/>
    </row>
    <row r="297" spans="7:9" ht="12.75">
      <c r="G297" s="422"/>
      <c r="H297" s="423"/>
      <c r="I297" s="424"/>
    </row>
    <row r="298" spans="7:9" ht="12.75">
      <c r="G298" s="422"/>
      <c r="H298" s="423"/>
      <c r="I298" s="424"/>
    </row>
    <row r="299" spans="7:9" ht="12.75">
      <c r="G299" s="422"/>
      <c r="H299" s="423"/>
      <c r="I299" s="424"/>
    </row>
    <row r="300" spans="7:9" ht="12.75">
      <c r="G300" s="422"/>
      <c r="H300" s="423"/>
      <c r="I300" s="424"/>
    </row>
    <row r="301" spans="7:9" ht="12.75">
      <c r="G301" s="422"/>
      <c r="H301" s="423"/>
      <c r="I301" s="424"/>
    </row>
    <row r="302" spans="7:9" ht="12.75">
      <c r="G302" s="422"/>
      <c r="H302" s="423"/>
      <c r="I302" s="424"/>
    </row>
    <row r="303" spans="7:9" ht="12.75">
      <c r="G303" s="422"/>
      <c r="H303" s="423"/>
      <c r="I303" s="424"/>
    </row>
    <row r="304" spans="7:9" ht="12.75">
      <c r="G304" s="422"/>
      <c r="H304" s="423"/>
      <c r="I304" s="424"/>
    </row>
    <row r="305" spans="7:9" ht="12.75">
      <c r="G305" s="422"/>
      <c r="H305" s="423"/>
      <c r="I305" s="424"/>
    </row>
    <row r="306" spans="7:9" ht="12.75">
      <c r="G306" s="422"/>
      <c r="H306" s="423"/>
      <c r="I306" s="424"/>
    </row>
    <row r="307" spans="7:9" ht="12.75">
      <c r="G307" s="422"/>
      <c r="H307" s="423"/>
      <c r="I307" s="424"/>
    </row>
    <row r="308" spans="7:9" ht="12.75">
      <c r="G308" s="422"/>
      <c r="H308" s="423"/>
      <c r="I308" s="424"/>
    </row>
    <row r="309" spans="7:9" ht="12.75">
      <c r="G309" s="422"/>
      <c r="H309" s="423"/>
      <c r="I309" s="424"/>
    </row>
    <row r="310" spans="7:9" ht="12.75">
      <c r="G310" s="422"/>
      <c r="H310" s="423"/>
      <c r="I310" s="424"/>
    </row>
    <row r="311" spans="7:9" ht="12.75">
      <c r="G311" s="422"/>
      <c r="H311" s="423"/>
      <c r="I311" s="424"/>
    </row>
    <row r="312" spans="7:9" ht="12.75">
      <c r="G312" s="422"/>
      <c r="H312" s="423"/>
      <c r="I312" s="424"/>
    </row>
    <row r="313" spans="7:9" ht="12.75">
      <c r="G313" s="422"/>
      <c r="H313" s="423"/>
      <c r="I313" s="424"/>
    </row>
    <row r="314" spans="7:9" ht="12.75">
      <c r="G314" s="422"/>
      <c r="H314" s="423"/>
      <c r="I314" s="424"/>
    </row>
    <row r="315" spans="7:9" ht="12.75">
      <c r="G315" s="422"/>
      <c r="H315" s="423"/>
      <c r="I315" s="424"/>
    </row>
    <row r="316" spans="7:9" ht="12.75">
      <c r="G316" s="422"/>
      <c r="H316" s="423"/>
      <c r="I316" s="424"/>
    </row>
    <row r="317" spans="7:9" ht="12.75">
      <c r="G317" s="422"/>
      <c r="H317" s="423"/>
      <c r="I317" s="424"/>
    </row>
    <row r="318" spans="7:9" ht="12.75">
      <c r="G318" s="422"/>
      <c r="H318" s="423"/>
      <c r="I318" s="424"/>
    </row>
    <row r="319" spans="7:9" ht="12.75">
      <c r="G319" s="422"/>
      <c r="H319" s="423"/>
      <c r="I319" s="424"/>
    </row>
    <row r="320" spans="7:9" ht="12.75">
      <c r="G320" s="422"/>
      <c r="H320" s="423"/>
      <c r="I320" s="424"/>
    </row>
    <row r="321" spans="7:9" ht="12.75">
      <c r="G321" s="422"/>
      <c r="H321" s="423"/>
      <c r="I321" s="424"/>
    </row>
    <row r="322" spans="7:9" ht="12.75">
      <c r="G322" s="422"/>
      <c r="H322" s="423"/>
      <c r="I322" s="424"/>
    </row>
    <row r="323" spans="7:9" ht="12.75">
      <c r="G323" s="422"/>
      <c r="H323" s="423"/>
      <c r="I323" s="424"/>
    </row>
    <row r="324" spans="7:9" ht="12.75">
      <c r="G324" s="422"/>
      <c r="H324" s="423"/>
      <c r="I324" s="424"/>
    </row>
    <row r="325" spans="7:9" ht="12.75">
      <c r="G325" s="422"/>
      <c r="H325" s="423"/>
      <c r="I325" s="424"/>
    </row>
    <row r="326" spans="7:9" ht="12.75">
      <c r="G326" s="422"/>
      <c r="H326" s="423"/>
      <c r="I326" s="424"/>
    </row>
    <row r="327" spans="7:9" ht="12.75">
      <c r="G327" s="422"/>
      <c r="H327" s="423"/>
      <c r="I327" s="424"/>
    </row>
    <row r="328" spans="7:9" ht="12.75">
      <c r="G328" s="422"/>
      <c r="H328" s="423"/>
      <c r="I328" s="424"/>
    </row>
    <row r="329" spans="7:9" ht="12.75">
      <c r="G329" s="422"/>
      <c r="H329" s="423"/>
      <c r="I329" s="424"/>
    </row>
    <row r="330" spans="7:9" ht="12.75">
      <c r="G330" s="422"/>
      <c r="H330" s="423"/>
      <c r="I330" s="424"/>
    </row>
    <row r="331" spans="7:9" ht="12.75">
      <c r="G331" s="422"/>
      <c r="H331" s="423"/>
      <c r="I331" s="424"/>
    </row>
    <row r="332" spans="7:9" ht="12.75">
      <c r="G332" s="422"/>
      <c r="H332" s="423"/>
      <c r="I332" s="424"/>
    </row>
    <row r="333" spans="7:9" ht="12.75">
      <c r="G333" s="422"/>
      <c r="H333" s="423"/>
      <c r="I333" s="424"/>
    </row>
    <row r="334" spans="7:9" ht="12.75">
      <c r="G334" s="422"/>
      <c r="H334" s="423"/>
      <c r="I334" s="424"/>
    </row>
    <row r="335" spans="7:9" ht="12.75">
      <c r="G335" s="422"/>
      <c r="H335" s="423"/>
      <c r="I335" s="424"/>
    </row>
    <row r="336" spans="7:9" ht="12.75">
      <c r="G336" s="422"/>
      <c r="H336" s="423"/>
      <c r="I336" s="424"/>
    </row>
    <row r="337" spans="7:9" ht="12.75">
      <c r="G337" s="422"/>
      <c r="H337" s="423"/>
      <c r="I337" s="424"/>
    </row>
    <row r="338" spans="7:9" ht="12.75">
      <c r="G338" s="422"/>
      <c r="H338" s="423"/>
      <c r="I338" s="424"/>
    </row>
    <row r="339" spans="7:9" ht="12.75">
      <c r="G339" s="422"/>
      <c r="H339" s="423"/>
      <c r="I339" s="424"/>
    </row>
    <row r="340" spans="7:9" ht="12.75">
      <c r="G340" s="422"/>
      <c r="H340" s="423"/>
      <c r="I340" s="424"/>
    </row>
    <row r="341" spans="7:9" ht="12.75">
      <c r="G341" s="422"/>
      <c r="H341" s="423"/>
      <c r="I341" s="424"/>
    </row>
    <row r="342" spans="7:9" ht="12.75">
      <c r="G342" s="422"/>
      <c r="H342" s="423"/>
      <c r="I342" s="424"/>
    </row>
    <row r="343" spans="7:9" ht="12.75">
      <c r="G343" s="422"/>
      <c r="H343" s="423"/>
      <c r="I343" s="424"/>
    </row>
    <row r="344" spans="7:9" ht="12.75">
      <c r="G344" s="422"/>
      <c r="H344" s="423"/>
      <c r="I344" s="424"/>
    </row>
    <row r="345" spans="7:9" ht="12.75">
      <c r="G345" s="422"/>
      <c r="H345" s="423"/>
      <c r="I345" s="424"/>
    </row>
    <row r="346" spans="7:9" ht="12.75">
      <c r="G346" s="422"/>
      <c r="H346" s="423"/>
      <c r="I346" s="424"/>
    </row>
    <row r="347" spans="7:9" ht="12.75">
      <c r="G347" s="422"/>
      <c r="H347" s="423"/>
      <c r="I347" s="424"/>
    </row>
    <row r="348" spans="7:9" ht="12.75">
      <c r="G348" s="422"/>
      <c r="H348" s="423"/>
      <c r="I348" s="424"/>
    </row>
    <row r="349" spans="7:9" ht="12.75">
      <c r="G349" s="422"/>
      <c r="H349" s="423"/>
      <c r="I349" s="424"/>
    </row>
    <row r="350" spans="7:9" ht="12.75">
      <c r="G350" s="422"/>
      <c r="H350" s="423"/>
      <c r="I350" s="424"/>
    </row>
    <row r="351" spans="7:9" ht="12.75">
      <c r="G351" s="422"/>
      <c r="H351" s="423"/>
      <c r="I351" s="424"/>
    </row>
    <row r="352" spans="7:9" ht="12.75">
      <c r="G352" s="422"/>
      <c r="H352" s="423"/>
      <c r="I352" s="424"/>
    </row>
    <row r="353" spans="7:9" ht="12.75">
      <c r="G353" s="422"/>
      <c r="H353" s="423"/>
      <c r="I353" s="424"/>
    </row>
    <row r="354" spans="7:9" ht="12.75">
      <c r="G354" s="422"/>
      <c r="H354" s="423"/>
      <c r="I354" s="424"/>
    </row>
    <row r="355" spans="7:9" ht="12.75">
      <c r="G355" s="422"/>
      <c r="H355" s="423"/>
      <c r="I355" s="424"/>
    </row>
    <row r="356" spans="7:9" ht="12.75">
      <c r="G356" s="422"/>
      <c r="H356" s="423"/>
      <c r="I356" s="424"/>
    </row>
    <row r="357" spans="7:9" ht="12.75">
      <c r="G357" s="422"/>
      <c r="H357" s="423"/>
      <c r="I357" s="424"/>
    </row>
    <row r="358" spans="7:9" ht="12.75">
      <c r="G358" s="422"/>
      <c r="H358" s="423"/>
      <c r="I358" s="424"/>
    </row>
    <row r="359" spans="7:9" ht="12.75">
      <c r="G359" s="422"/>
      <c r="H359" s="423"/>
      <c r="I359" s="424"/>
    </row>
    <row r="360" spans="7:9" ht="12.75">
      <c r="G360" s="422"/>
      <c r="H360" s="423"/>
      <c r="I360" s="424"/>
    </row>
    <row r="361" spans="7:9" ht="12.75">
      <c r="G361" s="422"/>
      <c r="H361" s="423"/>
      <c r="I361" s="424"/>
    </row>
    <row r="362" spans="7:9" ht="12.75">
      <c r="G362" s="422"/>
      <c r="H362" s="423"/>
      <c r="I362" s="424"/>
    </row>
    <row r="363" spans="7:9" ht="12.75">
      <c r="G363" s="422"/>
      <c r="H363" s="423"/>
      <c r="I363" s="424"/>
    </row>
  </sheetData>
  <sheetProtection/>
  <autoFilter ref="B6:I14"/>
  <mergeCells count="22">
    <mergeCell ref="B17:C17"/>
    <mergeCell ref="B18:C18"/>
    <mergeCell ref="F18:I18"/>
    <mergeCell ref="A13:B13"/>
    <mergeCell ref="A14:B14"/>
    <mergeCell ref="A7:L7"/>
    <mergeCell ref="A8:A12"/>
    <mergeCell ref="B8:B12"/>
    <mergeCell ref="C8:C12"/>
    <mergeCell ref="J2:K4"/>
    <mergeCell ref="H2:H5"/>
    <mergeCell ref="I2:I5"/>
    <mergeCell ref="D8:D12"/>
    <mergeCell ref="L2:L5"/>
    <mergeCell ref="A1:L1"/>
    <mergeCell ref="A2:A5"/>
    <mergeCell ref="B2:B5"/>
    <mergeCell ref="C2:C5"/>
    <mergeCell ref="D2:D5"/>
    <mergeCell ref="E2:E5"/>
    <mergeCell ref="F2:F5"/>
    <mergeCell ref="G2:G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Arm04</dc:creator>
  <cp:keywords/>
  <dc:description/>
  <cp:lastModifiedBy>Arm04</cp:lastModifiedBy>
  <cp:lastPrinted>2014-04-23T07:42:35Z</cp:lastPrinted>
  <dcterms:created xsi:type="dcterms:W3CDTF">2011-12-15T22:04:02Z</dcterms:created>
  <dcterms:modified xsi:type="dcterms:W3CDTF">2014-08-06T03:38:16Z</dcterms:modified>
  <cp:category/>
  <cp:version/>
  <cp:contentType/>
  <cp:contentStatus/>
</cp:coreProperties>
</file>