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8925" tabRatio="601"/>
  </bookViews>
  <sheets>
    <sheet name="Приложение 3" sheetId="5" r:id="rId1"/>
  </sheets>
  <calcPr calcId="144525" iterateDelta="1E-4"/>
</workbook>
</file>

<file path=xl/calcChain.xml><?xml version="1.0" encoding="utf-8"?>
<calcChain xmlns="http://schemas.openxmlformats.org/spreadsheetml/2006/main">
  <c r="C48" i="5" l="1"/>
  <c r="C46" i="5"/>
  <c r="C82" i="5"/>
  <c r="C74" i="5"/>
  <c r="C114" i="5"/>
  <c r="C122" i="5"/>
  <c r="C66" i="5"/>
  <c r="C56" i="5"/>
  <c r="C51" i="5" s="1"/>
  <c r="C49" i="5"/>
  <c r="C44" i="5"/>
  <c r="C40" i="5"/>
  <c r="C32" i="5"/>
  <c r="C29" i="5"/>
  <c r="C25" i="5"/>
  <c r="C22" i="5"/>
  <c r="C21" i="5"/>
  <c r="C20" i="5"/>
  <c r="C19" i="5"/>
  <c r="C14" i="5"/>
  <c r="C13" i="5"/>
  <c r="C12" i="5"/>
  <c r="C11" i="5"/>
  <c r="C110" i="5"/>
  <c r="C85" i="5"/>
  <c r="C78" i="5"/>
  <c r="C10" i="5" l="1"/>
  <c r="C71" i="5"/>
  <c r="C69" i="5" s="1"/>
  <c r="C102" i="5" l="1"/>
  <c r="C88" i="5"/>
  <c r="C87" i="5" s="1"/>
  <c r="C81" i="5" l="1"/>
  <c r="C64" i="5" l="1"/>
  <c r="C50" i="5"/>
  <c r="C42" i="5" l="1"/>
  <c r="C61" i="5" l="1"/>
  <c r="C47" i="5" l="1"/>
  <c r="C45" i="5" s="1"/>
  <c r="C35" i="5"/>
  <c r="C39" i="5"/>
  <c r="C116" i="5"/>
  <c r="C113" i="5" s="1"/>
  <c r="C84" i="5" l="1"/>
  <c r="C108" i="5" l="1"/>
  <c r="C100" i="5"/>
  <c r="C99" i="5" s="1"/>
  <c r="C92" i="5"/>
  <c r="C91" i="5" s="1"/>
  <c r="C73" i="5" l="1"/>
  <c r="C96" i="5" l="1"/>
  <c r="C95" i="5" s="1"/>
  <c r="C72" i="5" s="1"/>
  <c r="C68" i="5" l="1"/>
  <c r="C67" i="5" s="1"/>
  <c r="C30" i="5" l="1"/>
  <c r="C18" i="5"/>
  <c r="C24" i="5" l="1"/>
  <c r="C23" i="5" s="1"/>
  <c r="C28" i="5" l="1"/>
  <c r="C27" i="5" s="1"/>
  <c r="C34" i="5"/>
  <c r="C9" i="5" l="1"/>
  <c r="C17" i="5" l="1"/>
  <c r="C8" i="5" l="1"/>
  <c r="C125" i="5" s="1"/>
</calcChain>
</file>

<file path=xl/comments1.xml><?xml version="1.0" encoding="utf-8"?>
<comments xmlns="http://schemas.openxmlformats.org/spreadsheetml/2006/main">
  <authors>
    <author>Пользователь</author>
  </authors>
  <commentList>
    <comment ref="C11" authorId="0">
      <text>
        <r>
          <rPr>
            <b/>
            <sz val="9"/>
            <color indexed="81"/>
            <rFont val="Tahoma"/>
            <charset val="1"/>
          </rPr>
          <t>Пользователь:</t>
        </r>
        <r>
          <rPr>
            <sz val="9"/>
            <color indexed="81"/>
            <rFont val="Tahoma"/>
            <charset val="1"/>
          </rPr>
          <t xml:space="preserve">
+</t>
        </r>
        <r>
          <rPr>
            <sz val="12"/>
            <color indexed="81"/>
            <rFont val="Tahoma"/>
            <family val="2"/>
            <charset val="204"/>
          </rPr>
          <t>2459</t>
        </r>
      </text>
    </comment>
    <comment ref="C12"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+100,78318 факт</t>
        </r>
      </text>
    </comment>
    <comment ref="C13"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 xml:space="preserve"> 19,67059 факт</t>
        </r>
      </text>
    </comment>
    <comment ref="C14"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- 16959</t>
        </r>
      </text>
    </comment>
    <comment ref="C15"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+1526</t>
        </r>
      </text>
    </comment>
    <comment ref="C16" authorId="0">
      <text>
        <r>
          <rPr>
            <b/>
            <sz val="12"/>
            <color indexed="81"/>
            <rFont val="Tahoma"/>
            <family val="2"/>
            <charset val="204"/>
          </rPr>
          <t>Пользователь:</t>
        </r>
        <r>
          <rPr>
            <sz val="12"/>
            <color indexed="81"/>
            <rFont val="Tahoma"/>
            <family val="2"/>
            <charset val="204"/>
          </rPr>
          <t xml:space="preserve">
+12007</t>
        </r>
      </text>
    </comment>
    <comment ref="C19"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+973,870</t>
        </r>
      </text>
    </comment>
    <comment ref="C20"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-2,9</t>
        </r>
      </text>
    </comment>
    <comment ref="C21"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343,97</t>
        </r>
      </text>
    </comment>
    <comment ref="C22"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-182,020</t>
        </r>
      </text>
    </comment>
    <comment ref="C25"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-2263</t>
        </r>
      </text>
    </comment>
    <comment ref="C29"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+834</t>
        </r>
      </text>
    </comment>
    <comment ref="C32"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-6951</t>
        </r>
      </text>
    </comment>
    <comment ref="C40" authorId="0">
      <text>
        <r>
          <rPr>
            <b/>
            <sz val="9"/>
            <color indexed="81"/>
            <rFont val="Tahoma"/>
            <charset val="1"/>
          </rPr>
          <t>Пользователь:</t>
        </r>
        <r>
          <rPr>
            <sz val="9"/>
            <color indexed="81"/>
            <rFont val="Tahoma"/>
            <charset val="1"/>
          </rPr>
          <t xml:space="preserve">
</t>
        </r>
        <r>
          <rPr>
            <sz val="12"/>
            <color indexed="81"/>
            <rFont val="Tahoma"/>
            <family val="2"/>
            <charset val="204"/>
          </rPr>
          <t>+2,86570</t>
        </r>
      </text>
    </comment>
    <comment ref="C44"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+32,44731</t>
        </r>
        <r>
          <rPr>
            <sz val="9"/>
            <color indexed="81"/>
            <rFont val="Tahoma"/>
            <family val="2"/>
            <charset val="204"/>
          </rPr>
          <t xml:space="preserve">
</t>
        </r>
      </text>
    </comment>
    <comment ref="C46"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+1823,964
+7 492,00 письмо</t>
        </r>
      </text>
    </comment>
    <comment ref="C48"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+7 010,00 письмо</t>
        </r>
      </text>
    </comment>
    <comment ref="C49"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+268,65484</t>
        </r>
      </text>
    </comment>
    <comment ref="C57"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+28,22588</t>
        </r>
      </text>
    </comment>
    <comment ref="C66"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+174,24380</t>
        </r>
      </text>
    </comment>
    <comment ref="C123" authorId="0">
      <text>
        <r>
          <rPr>
            <b/>
            <sz val="9"/>
            <color indexed="81"/>
            <rFont val="Tahoma"/>
            <family val="2"/>
            <charset val="204"/>
          </rPr>
          <t>Пользователь:</t>
        </r>
        <r>
          <rPr>
            <sz val="9"/>
            <color indexed="81"/>
            <rFont val="Tahoma"/>
            <family val="2"/>
            <charset val="204"/>
          </rPr>
          <t xml:space="preserve">
</t>
        </r>
        <r>
          <rPr>
            <sz val="12"/>
            <color indexed="81"/>
            <rFont val="Tahoma"/>
            <family val="2"/>
            <charset val="204"/>
          </rPr>
          <t>+28,89986</t>
        </r>
      </text>
    </comment>
  </commentList>
</comments>
</file>

<file path=xl/sharedStrings.xml><?xml version="1.0" encoding="utf-8"?>
<sst xmlns="http://schemas.openxmlformats.org/spreadsheetml/2006/main" count="244" uniqueCount="208">
  <si>
    <t>2 02 00000 00 0000 000</t>
  </si>
  <si>
    <t>Безвозмездные поступления от других бюджетов бюджетной системы Российской Федерации</t>
  </si>
  <si>
    <t>ВСЕГО ДОХОДОВ</t>
  </si>
  <si>
    <t>1 00 00000 00 0000 000</t>
  </si>
  <si>
    <t>1 01 00000 00 0000 000</t>
  </si>
  <si>
    <t>НАЛОГИ НА ПРИБЫЛЬ, ДОХОДЫ</t>
  </si>
  <si>
    <t xml:space="preserve">1 01 02000 01 0000 110 </t>
  </si>
  <si>
    <t>Налог на доходы физических лиц</t>
  </si>
  <si>
    <t>1 05 00000 00 0000 000</t>
  </si>
  <si>
    <t>НАЛОГИ НА СОВОКУПНЫЙ ДОХОД</t>
  </si>
  <si>
    <t>1 06 00000 00 0000 000</t>
  </si>
  <si>
    <t>НАЛОГИ НА ИМУЩЕСТВО</t>
  </si>
  <si>
    <t>ДОХОДЫ ОТ ИСПОЛЬЗОВАНИЯ ИМУЩЕСТВА, НАХОДЯЩЕГОСЯ В ГОСУДАРСТВЕННОЙ И МУНИЦИПАЛЬНОЙ СОБСТВЕННОСТИ</t>
  </si>
  <si>
    <t>2 00 00000 00 0000 000</t>
  </si>
  <si>
    <t>БЕЗВОЗМЕЗДНЫЕ ПОСТУПЛЕНИЯ</t>
  </si>
  <si>
    <t>Наименование групп, подгрупп, статей, подстатей, элементов, программ (подпрограмм), кодов экономической классификации доходов</t>
  </si>
  <si>
    <t xml:space="preserve">1 05 03000 01 0000 110 </t>
  </si>
  <si>
    <t xml:space="preserve">Единый сельскохозяйственный налог </t>
  </si>
  <si>
    <t xml:space="preserve">1 11 00000 00 0000 000 </t>
  </si>
  <si>
    <t>1 17 00000 00 0000 000</t>
  </si>
  <si>
    <t xml:space="preserve">ПРОЧИЕ НЕНАЛОГОВЫЕ ДОХОДЫ </t>
  </si>
  <si>
    <t xml:space="preserve">Земельный налог </t>
  </si>
  <si>
    <t>Налог на имущество физических лиц</t>
  </si>
  <si>
    <t>1 06 01000 00 0000 110</t>
  </si>
  <si>
    <t>1 06 06013 10 0000 110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</si>
  <si>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</si>
  <si>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1 14 00000 00 0000 000</t>
  </si>
  <si>
    <t>ДОХОДЫ ОТ ПРОДАЖИ МАТЕРИАЛЬНЫХ И НЕМАТЕРИАЛЬНЫХ АКТИВОВ</t>
  </si>
  <si>
    <t>1 16 00000 00 0000 000</t>
  </si>
  <si>
    <t>ШТРАФЫ, САНКЦИИ, ВОЗМЕЩЕНИЕ УЩЕРБА</t>
  </si>
  <si>
    <t>1 05 03020 01 0000 110</t>
  </si>
  <si>
    <t>Единый сельскохозяйственный налог (за налоговые периоды, истекшие до 1 января 2011 года)</t>
  </si>
  <si>
    <t xml:space="preserve">1 13 00000 00 0000 000 </t>
  </si>
  <si>
    <t>НАЛОГОВЫЕ И НЕНАЛОГОВЫЕ ДОХОДЫ</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</si>
  <si>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</si>
  <si>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</si>
  <si>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</si>
  <si>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</si>
  <si>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</si>
  <si>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</si>
  <si>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</si>
  <si>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</si>
  <si>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</si>
  <si>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</si>
  <si>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Прочие неналоговые доходы бюджетов городских поселений</t>
  </si>
  <si>
    <t xml:space="preserve">1 06 06000 00 0000 110 </t>
  </si>
  <si>
    <t>Налог на доходы физических лиц с доходов, полученных физическими лицами в соответствии со статьей 228 Налогового кодекса Российской Федерации</t>
  </si>
  <si>
    <t>Земельный налог с физических лиц, обладающих земельным участком, расположенным в границах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</si>
  <si>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</si>
  <si>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1 11 07015 13 0000 120</t>
  </si>
  <si>
    <t>Доходы от перечисления части прибыли государтсвенных и муниципальных унитарных предприятий, остающейся после уплаты налогов и обязательных платежей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</si>
  <si>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</si>
  <si>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Код классификации доходов бюджетов</t>
  </si>
  <si>
    <t>Прочие субсидии</t>
  </si>
  <si>
    <t>Прочие субсидии бюджетам городских поселений</t>
  </si>
  <si>
    <t>182 1 01 02010 01 0000 110</t>
  </si>
  <si>
    <t>182 1 01 02020 01 0000 110</t>
  </si>
  <si>
    <t>182 1 01 02030 01 0000 110</t>
  </si>
  <si>
    <t>182 1 05 03010 01 0000 110</t>
  </si>
  <si>
    <t>182 1 06 01030 13 0000 110</t>
  </si>
  <si>
    <t>182 1 06 06033 13 0000 110</t>
  </si>
  <si>
    <t>182 1 06 06043 13 0000 110</t>
  </si>
  <si>
    <t>916 1 11 05013 13 0000 120</t>
  </si>
  <si>
    <t>916 1 11 05025 13 0000 120</t>
  </si>
  <si>
    <t>916 1 11 09045 13 0000 120</t>
  </si>
  <si>
    <t>916 1 14 02053 13 0000 410</t>
  </si>
  <si>
    <t>916 1 14 06313 13 0000 430</t>
  </si>
  <si>
    <t>916 1 14 06025 13 0000 430</t>
  </si>
  <si>
    <t>914 1 17 05050 13 0000 180</t>
  </si>
  <si>
    <t>916 1 17 05050 13 0000 180</t>
  </si>
  <si>
    <t>918 1 17 05050 13 0000 180</t>
  </si>
  <si>
    <t>Субвенции бюджетам бюджетной системы Российской Федерации</t>
  </si>
  <si>
    <t>Субвенции бюджетам городских поселений на выполнение передаваемых полномочий субъектов Российской Федерации</t>
  </si>
  <si>
    <t>Субвенция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 предусмотренной законом Камчатского края</t>
  </si>
  <si>
    <t>2 02 10000 00 0000 150</t>
  </si>
  <si>
    <t>914 2 02 15001 13 0000 150</t>
  </si>
  <si>
    <t>2 02 25555 00 0000 150</t>
  </si>
  <si>
    <t>914 2 02 25555 13 0000 150</t>
  </si>
  <si>
    <t>2 02 29999 00 0000 150</t>
  </si>
  <si>
    <t>914 2 02 29999 13 0000 150</t>
  </si>
  <si>
    <t>2 02 30000 00 0000 150</t>
  </si>
  <si>
    <t>914 2 02 30024 13 0000 150</t>
  </si>
  <si>
    <t>Субсидии бюджетам бюджетной системы Российской Федерации (межбюджетные субсидии)</t>
  </si>
  <si>
    <t xml:space="preserve">2 02 20000 00 0000 150  </t>
  </si>
  <si>
    <t xml:space="preserve">2 02 20216 00 0000 150  </t>
  </si>
  <si>
    <t xml:space="preserve">914 2 02 20216 13 0000 150  </t>
  </si>
  <si>
    <t xml:space="preserve">2 02 25497 00 0000 150  </t>
  </si>
  <si>
    <t xml:space="preserve">914 2 02 25497 13 0000 150  </t>
  </si>
  <si>
    <t>ГП "Безопасная Камчатка" ПП "Профилактика правонарушений, преступлений и повышение безопасности дорожного движения в Камчатском крае" ОМ "Поддержка граждан и их объединений, участвующих в охране общественного порядка, создание условий для деятельности народных дружин"</t>
  </si>
  <si>
    <t xml:space="preserve">Иные межбюджетные трансферты          </t>
  </si>
  <si>
    <t xml:space="preserve">2 02 40000 00 0000 150  </t>
  </si>
  <si>
    <t xml:space="preserve">Прочие межбюджетные трансферты, передаваемые бюджетам городских поселений   </t>
  </si>
  <si>
    <t xml:space="preserve"> 914 2 02 49999 13 0000 150  </t>
  </si>
  <si>
    <t>Дотации бюджетам бюджетной системы Российской Федерации</t>
  </si>
  <si>
    <t>ДОХОДЫ ОТ ОКАЗАНИЯ ПЛАТНЫХ УСЛУГ И КОМПЕНСАЦИИ ЗАТРАТ ГОСУДАРСТВА</t>
  </si>
  <si>
    <t xml:space="preserve">  </t>
  </si>
  <si>
    <t>Прочие доходы от компенсации затрат бюджетов городских поселений</t>
  </si>
  <si>
    <t>915 1 13 02995 13 0000 130</t>
  </si>
  <si>
    <t>915 1 13 02065 13 0000 130</t>
  </si>
  <si>
    <t>Доходы, поступающие в порядке возмещения расходов, понесенных в связи с эксплуатацией имущества городских поселений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</si>
  <si>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ремонт ветхих и аварийных сетей"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</si>
  <si>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приобретение, установку резервных источников электроснабжения на объектах тепло-, водоснабжения и водоотведения"</t>
  </si>
  <si>
    <t>ИМТ на софинансирование выполнения расходных обязательств поселения</t>
  </si>
  <si>
    <t>ИМТ на софинансирование расходов по оплате коммунальных услуг муниципальных учреждений</t>
  </si>
  <si>
    <t>Субсидии бюджетам на реализацию программ формирования современной городской среды</t>
  </si>
  <si>
    <t>Субсидии бюджетам городских поселений на реализацию программ формирования современной городской среды</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</si>
  <si>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 Расходы за счет средств федерального бюджета</t>
  </si>
  <si>
    <t>ГП "Формирование современной городской среды в Камчатском крае". ПП "Современная городская среда в Камчатском крае". РП "Формирование комфортной городской среды". Расходы за счет средств федерального бюджета</t>
  </si>
  <si>
    <t>915 1 16 10123 01 0131 140</t>
  </si>
  <si>
    <t>915 1 16 11064 01 0000 140</t>
  </si>
  <si>
    <t>182 1 01 02080 01 0000 110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</si>
  <si>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</si>
  <si>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</si>
  <si>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</si>
  <si>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Дотации бюджетам городских поселений на выравнивание бюджетной обеспеченности из бюджета субъекта Российской Федерации.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</si>
  <si>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</si>
  <si>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</si>
  <si>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реализацию мероприятий по обеспечению жильем молодых семей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</si>
  <si>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</si>
  <si>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</si>
  <si>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</si>
  <si>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Годовой объем </t>
  </si>
  <si>
    <t>Доходы бюджета Елизовского городского поселения на 2023 год</t>
  </si>
  <si>
    <t>тыс. руб.</t>
  </si>
  <si>
    <t xml:space="preserve">916 1 14 06013 13 0000 430  </t>
  </si>
  <si>
    <t xml:space="preserve">915 1 16 02020 02 0000 140  </t>
  </si>
  <si>
    <t xml:space="preserve">915 1 16 07010 13 0000 140  </t>
  </si>
  <si>
    <t xml:space="preserve">915 1 16 07090 13 0000 140  </t>
  </si>
  <si>
    <t xml:space="preserve">918 1 16 02020 02 0000 140  </t>
  </si>
  <si>
    <t>914 2 02 30022 13 0000 150</t>
  </si>
  <si>
    <t>Субвенции бюджетам городских поселений на предоставление гражданам субсидий на оплату жилого помещения и коммунальных услуг</t>
  </si>
  <si>
    <t>Субвенция на выполнение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</si>
  <si>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 xml:space="preserve">914 2 02 45424 13 0000 150  </t>
  </si>
  <si>
    <t xml:space="preserve">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</si>
  <si>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ГП  "Обеспечение доступным и комфортным жильем жителей Камчатского края". ПП "Стимулирование развития жилищного строительства". РП "Жилье"</t>
  </si>
  <si>
    <t>ГП "Развитие транспортной системы в Камчатском крае". ПП "Развитие дорожного хозяйства". ОМ "Содержание автомобильных дорог общего пользования местного значения"</t>
  </si>
  <si>
    <t xml:space="preserve">2 02 20303 00 0000 150  </t>
  </si>
  <si>
    <t xml:space="preserve">914 2 02 20303 13 0000 150  </t>
  </si>
  <si>
    <t>ГП "Формирование современной городской среды в Камчатском крае". ПП "Благоустройство территорий муниципальных образований в Камчатском крае". ОМ "Капитальный ремонт и ремонт автомобильных дорог общего пользования населенных пунктов Камчатского края (в том числе элементов улично-дорожной сети, включая тротуары и парковки), дворовых территорий многоквартирных домов и проездов к ним"</t>
  </si>
  <si>
    <t>ГП "Безопасная Камчатка". ПП "Профилактика правонарушений, преступлений и повышение безопасности дорожного движения в Камчатском крае". ОМ "Совершенствование организации безопасного движения транспортных средств и пешеходов"</t>
  </si>
  <si>
    <t xml:space="preserve">ГП "Обращение с отходами производства и потребления в Камчатском крае". ПП "Ликвидация мест стихийного несанкционированного размещения отходов производства и потребления". ОМ  "Выявление случаев причинения вреда окружающей среде при размещении бесхозяйных отходов шин, покрышек, камер автомобильных и ликвидация последствий такого вреда" </t>
  </si>
  <si>
    <t>ГП "Обращение с отходами производства и потребления в Камчатском крае". ПП "Ликвидация мест стихийного несанкционированного размещения отходов производства и потребления". ОМ "Выявление случаев причинения вреда окружающей среде при размещении бесхозяйственных отходов, в том числе твердых коммунальных отходов, и ликвидация последствий такого вреда"</t>
  </si>
  <si>
    <t>ГП "Обращение с отходами производства и потребления в Камчатском крае". ПП "Развитие комплексной системы обращения с твердыми коммунальными отходами на территории Камчатского края". ОМ "Создание доступной системы накопления (раздельного накопления) отходов, в том числе твердых коммунальных отходов"</t>
  </si>
  <si>
    <t xml:space="preserve">ИМТ  на стимулирование достижений наилучших показателей деятельности      </t>
  </si>
  <si>
    <t>ИМТ на финансовое обеспечение переданных Елизовским муниципальным районом полномочий по регулированию на межселенных территориях отношений, связанных с признанием помещений жилыми помещениями, жилых помещений нерпригодными для проживания и многоквартирных домов аварийнными и подлежащими сносу или реконструкции</t>
  </si>
  <si>
    <t xml:space="preserve">ИМТ на финансовое обеспечение переданных полномочий Елизовского муниципального района по регулированию правоотношений, связанных с передачей жилых помещений муниципального жилищного фонда Елизовского муниципального района в собственность граждан в порядке их приватизации </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</si>
  <si>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в рамках заключенных концессионных соглашений". Реализация инфраструктурного проекта, в целях обеспечения связанного с ним инвестиционного проекта "Жилищное строительство в г. Елизово" (Реконструкция котельной № 20 на газовом топливе)</t>
  </si>
  <si>
    <t>182 1 03 02231 01 0000 110</t>
  </si>
  <si>
    <t>182 1 03 02241 01 0000 110</t>
  </si>
  <si>
    <t>182 1 03 02251 01 0000 110</t>
  </si>
  <si>
    <t>182 1 03 02261 01 0000 110</t>
  </si>
  <si>
    <t>914 1 13 02995 13 0000 130</t>
  </si>
  <si>
    <t>916 1 13 02995 13 0000 130</t>
  </si>
  <si>
    <t xml:space="preserve">918 1 16 07010 13 0000 140  </t>
  </si>
  <si>
    <t xml:space="preserve">920 1 16 07010 13 0000 140  </t>
  </si>
  <si>
    <t>913 1 13 02995 13 0000 130</t>
  </si>
  <si>
    <t xml:space="preserve">914 1 17 01050 13 0000 180  </t>
  </si>
  <si>
    <t xml:space="preserve">Невыясненные поступления, зачисляемые в бюджеты городских поселений    </t>
  </si>
  <si>
    <t>914 2 02 15002 13 0000 150</t>
  </si>
  <si>
    <t>Дотации бюджетам городских поселений на поддержку мер по обеспечению сбалансированности бюджетов</t>
  </si>
  <si>
    <t xml:space="preserve">914 2 02 45505 13 0000 150  </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</si>
  <si>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</si>
  <si>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914 2 18 60010 13 0000 150</t>
  </si>
  <si>
    <t>».</t>
  </si>
  <si>
    <t xml:space="preserve">«Приложение 1 
к   муниципальному нормативному правовому акту от  21 декабря 2022 года № 60 -НПА 
«О бюджете Елизовского городского поселения на 2023 год и плановый период 2024-2025 годов», 
принятому Решением Собрания депутатов Елизовского городского поселения от  21 декабря 2022 года  № 224»
</t>
  </si>
  <si>
    <t xml:space="preserve">2 02 20299 00 0000 150  </t>
  </si>
  <si>
    <t xml:space="preserve">916 1 14 06325 13 0000 430  </t>
  </si>
  <si>
    <t>915 1 17 05050 13 0000 180</t>
  </si>
  <si>
    <t xml:space="preserve">2 02 20302 00 0000 150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</si>
  <si>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</si>
  <si>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914 2 02 20302 13 0000 150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</si>
  <si>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</si>
  <si>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2 02 25467 00 0000 150  </t>
  </si>
  <si>
    <t xml:space="preserve">ГП "Развитие культуры в Камчатском крае". ПП "Развитие инфраструктуры в сфере культуры". ОМ "Проведение мероприятий по укреплению материально-технической базы краевых государственных и муниципальных учреждений культуры и учреждений дополнительного образования в сфере культуры". Расходы за счет средств федерального бюджета      </t>
  </si>
  <si>
    <t xml:space="preserve">914 2 02 25467 13 0000 150  </t>
  </si>
  <si>
    <t xml:space="preserve">914 2 02 20299 13 0000 150  </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</si>
  <si>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</si>
  <si>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</si>
  <si>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</si>
  <si>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</si>
  <si>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</si>
  <si>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</si>
  <si>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</si>
  <si>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</si>
  <si>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поселений</t>
  </si>
  <si>
    <t xml:space="preserve">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</si>
  <si>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</si>
  <si>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</si>
  <si>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</si>
  <si>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 xml:space="preserve">914 1 16 07090 13 0000 140  </t>
  </si>
  <si>
    <t>919 2 18 05020 13 0000 150</t>
  </si>
  <si>
    <t>Доходы бюджетов городских поселений от возврата автономными учреждениями остатков субсидий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</si>
  <si>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</si>
  <si>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</si>
  <si>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Межбюджетные трансферты,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</si>
  <si>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</si>
  <si>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 xml:space="preserve">ГП "Обеспечение доступным и комфортным жильем жителей Камчатского края". ПП "Переселение граждан из аварийных жилых домов и непригодных для проживания жилых помещений". РП "Обеспечение устойчивого сокращения непригодного для проживания жилищного фонда" </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</si>
  <si>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</si>
  <si>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ГП "Обеспечение доступным и комфортным жильем жителей Камчатского края". ПП "Региональная адресная программа по переселению граждан из аварийного жилищного фонда". РП "Обеспечение устойчивого сокращения непригодного для проживания жилищного фонда"</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</si>
  <si>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t>
  </si>
  <si>
    <t>Субсидии бюджетам городских поселений на обеспечение мероприятий по модернизации систем коммунальной инфраструктуры за счет средств бюджетов</t>
  </si>
  <si>
    <t xml:space="preserve">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</si>
  <si>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</si>
  <si>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ГП "Развитие культуры в Камчатском крае". ПП "Развитие инфраструктуры в сфере культуры". ОМ "Проведение мероприятий по укреплению материально-технической базы краевых государственных и муниципальных учреждений культуры и учреждений дополнительного образования в сфере культуры"</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</si>
  <si>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t>
  </si>
  <si>
    <t>Субсидии бюджетам на реализацию мероприятий по обеспечению жильем молодых семей</t>
  </si>
  <si>
    <t>ГП "Формирование современной городской среды в Камчатском крае". ПП "Современная городская среда в Камчатском крае". РП "Формирование комфортной городской среды"</t>
  </si>
  <si>
    <t>Приложение 1 
к  муниципальному нормативному правовому акту от 14 сентября 2023 года № 116 -НПА 
«О внесении изменений в муниципальный нормативный правовой акт «О бюджете Елизовского городского поселения  на 2023 год  и плановый период 2024-2025 годов» от 21.12.2022 № 60-НПА,  принятому Решением Собрания депутатов 
Елизовского  городского поселения от 21.12.2022 № 224»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</si>
</sst>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8" x14ac:knownFonts="1">
    <font>
      <sz val="10"/>
      <name val="Arial Cyr"/>
      <charset val="204"/>
    </font>
    <font>
      <sz val="10"/>
      <name val="Arial Cyr"/>
      <charset val="204"/>
    </font>
    <font>
      <b/>
      <sz val="14"/>
      <name val="Times New Roman"/>
      <family val="1"/>
      <charset val="204"/>
    </font>
    <font>
      <sz val="8"/>
      <name val="Arial Cyr"/>
      <family val="2"/>
      <charset val="204"/>
    </font>
    <font>
      <b/>
      <sz val="10"/>
      <name val="Arial Cyr"/>
      <family val="2"/>
      <charset val="204"/>
    </font>
    <font>
      <b/>
      <sz val="11"/>
      <name val="Times New Roman"/>
      <family val="1"/>
      <charset val="204"/>
    </font>
    <font>
      <sz val="10"/>
      <name val="Arial Cyr"/>
      <family val="2"/>
      <charset val="204"/>
    </font>
    <font>
      <u/>
      <sz val="12"/>
      <name val="Arial Cyr"/>
      <family val="2"/>
      <charset val="204"/>
    </font>
    <font>
      <sz val="10"/>
      <name val="Arial Cyr"/>
      <family val="2"/>
      <charset val="204"/>
    </font>
    <font>
      <sz val="10"/>
      <name val="Arial Cyr"/>
      <charset val="204"/>
    </font>
    <font>
      <sz val="12"/>
      <name val="Times New Roman"/>
      <family val="1"/>
      <charset val="204"/>
    </font>
    <font>
      <b/>
      <sz val="12"/>
      <name val="Times New Roman"/>
      <family val="1"/>
      <charset val="204"/>
    </font>
    <font>
      <sz val="12"/>
      <name val="Arial Cyr"/>
      <family val="2"/>
      <charset val="204"/>
    </font>
    <font>
      <b/>
      <sz val="11"/>
      <name val="Arial Cyr"/>
      <family val="2"/>
      <charset val="204"/>
    </font>
    <font>
      <b/>
      <sz val="10"/>
      <name val="Times New Roman"/>
      <family val="1"/>
      <charset val="204"/>
    </font>
    <font>
      <sz val="11"/>
      <name val="Times New Roman"/>
      <family val="1"/>
      <charset val="204"/>
    </font>
    <font>
      <i/>
      <sz val="12"/>
      <name val="Times New Roman"/>
      <family val="1"/>
      <charset val="204"/>
    </font>
    <font>
      <sz val="11"/>
      <color rgb="FF000000"/>
      <name val="Calibri"/>
      <family val="2"/>
      <scheme val="minor"/>
    </font>
    <font>
      <b/>
      <i/>
      <sz val="12"/>
      <name val="Times New Roman"/>
      <family val="1"/>
      <charset val="204"/>
    </font>
    <font>
      <i/>
      <sz val="11"/>
      <name val="Times New Roman"/>
      <family val="1"/>
      <charset val="204"/>
    </font>
    <font>
      <sz val="8"/>
      <name val="Arial"/>
      <family val="2"/>
    </font>
    <font>
      <sz val="11"/>
      <color rgb="FF000000"/>
      <name val="Times New Roman"/>
      <family val="1"/>
      <charset val="204"/>
    </font>
    <font>
      <sz val="9"/>
      <color indexed="81"/>
      <name val="Tahoma"/>
      <charset val="1"/>
    </font>
    <font>
      <b/>
      <sz val="9"/>
      <color indexed="81"/>
      <name val="Tahoma"/>
      <charset val="1"/>
    </font>
    <font>
      <sz val="12"/>
      <color indexed="81"/>
      <name val="Tahoma"/>
      <family val="2"/>
      <charset val="204"/>
    </font>
    <font>
      <sz val="9"/>
      <color indexed="81"/>
      <name val="Tahoma"/>
      <family val="2"/>
      <charset val="204"/>
    </font>
    <font>
      <b/>
      <sz val="9"/>
      <color indexed="81"/>
      <name val="Tahoma"/>
      <family val="2"/>
      <charset val="204"/>
    </font>
    <font>
      <b/>
      <sz val="12"/>
      <color indexed="81"/>
      <name val="Tahoma"/>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17" fillId="0" borderId="0"/>
    <xf numFmtId="0" fontId="20" fillId="0" borderId="0"/>
  </cellStyleXfs>
  <cellXfs count="104">
    <xf numFmtId="0" fontId="0" fillId="0" borderId="0" xfId="0"/>
    <xf numFmtId="0" fontId="4" fillId="0" borderId="0" xfId="0" applyFont="1" applyFill="1"/>
    <xf numFmtId="0" fontId="1" fillId="0" borderId="0" xfId="0" applyFont="1" applyFill="1" applyAlignment="1">
      <alignment vertical="center"/>
    </xf>
    <xf numFmtId="0" fontId="6" fillId="0" borderId="0" xfId="0" applyFont="1" applyFill="1"/>
    <xf numFmtId="0" fontId="5" fillId="0" borderId="0" xfId="0" applyFont="1" applyFill="1" applyAlignment="1">
      <alignment horizontal="center"/>
    </xf>
    <xf numFmtId="0" fontId="9" fillId="0" borderId="0" xfId="0" applyFont="1" applyFill="1"/>
    <xf numFmtId="0" fontId="8" fillId="0" borderId="0" xfId="0" applyFont="1" applyFill="1"/>
    <xf numFmtId="0" fontId="6" fillId="0" borderId="0" xfId="0" applyFont="1" applyFill="1" applyAlignment="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3" fillId="0" borderId="0" xfId="0" applyFont="1" applyFill="1"/>
    <xf numFmtId="0" fontId="11" fillId="0" borderId="1" xfId="0" applyFont="1" applyFill="1" applyBorder="1" applyAlignment="1">
      <alignment horizontal="left" vertical="center" wrapText="1"/>
    </xf>
    <xf numFmtId="165" fontId="10" fillId="0" borderId="1" xfId="0" applyNumberFormat="1" applyFont="1" applyFill="1" applyBorder="1" applyAlignment="1">
      <alignment horizontal="justify" vertical="center" wrapText="1"/>
    </xf>
    <xf numFmtId="0" fontId="10" fillId="0" borderId="1" xfId="0" applyFont="1" applyFill="1" applyBorder="1" applyAlignment="1">
      <alignment horizontal="justify" vertical="top" wrapText="1"/>
    </xf>
    <xf numFmtId="0" fontId="14" fillId="0" borderId="0" xfId="0" applyFont="1" applyFill="1" applyAlignment="1">
      <alignment horizontal="left"/>
    </xf>
    <xf numFmtId="164" fontId="14" fillId="0" borderId="0" xfId="0" applyNumberFormat="1" applyFont="1" applyFill="1" applyAlignment="1">
      <alignment horizontal="left"/>
    </xf>
    <xf numFmtId="0" fontId="9" fillId="0" borderId="0" xfId="0" applyFont="1" applyFill="1" applyAlignment="1">
      <alignment vertical="center"/>
    </xf>
    <xf numFmtId="0" fontId="14" fillId="0" borderId="0" xfId="0" applyFont="1" applyFill="1" applyAlignment="1"/>
    <xf numFmtId="0" fontId="12" fillId="0" borderId="0" xfId="0" applyFont="1" applyFill="1" applyBorder="1" applyAlignment="1">
      <alignment vertical="center"/>
    </xf>
    <xf numFmtId="0" fontId="12" fillId="0" borderId="0" xfId="0" applyFont="1" applyFill="1" applyBorder="1"/>
    <xf numFmtId="0" fontId="11" fillId="0" borderId="2" xfId="0" applyFont="1" applyFill="1" applyBorder="1" applyAlignment="1">
      <alignment horizontal="center" vertical="center" wrapText="1"/>
    </xf>
    <xf numFmtId="164" fontId="11" fillId="0" borderId="1" xfId="0" applyNumberFormat="1" applyFont="1" applyFill="1" applyBorder="1" applyAlignment="1">
      <alignment horizontal="right" vertical="center"/>
    </xf>
    <xf numFmtId="0" fontId="16"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2" fontId="5" fillId="0" borderId="0" xfId="0" applyNumberFormat="1" applyFont="1" applyFill="1" applyAlignment="1">
      <alignment horizontal="center"/>
    </xf>
    <xf numFmtId="164" fontId="6" fillId="0" borderId="0" xfId="0" applyNumberFormat="1" applyFont="1" applyFill="1"/>
    <xf numFmtId="164" fontId="4" fillId="0" borderId="0" xfId="0" applyNumberFormat="1" applyFont="1" applyFill="1"/>
    <xf numFmtId="164" fontId="0" fillId="0" borderId="0" xfId="0" applyNumberFormat="1" applyFont="1" applyFill="1"/>
    <xf numFmtId="164" fontId="8" fillId="0" borderId="0" xfId="0" applyNumberFormat="1" applyFont="1" applyFill="1"/>
    <xf numFmtId="164" fontId="9" fillId="0" borderId="0" xfId="0" applyNumberFormat="1" applyFont="1" applyFill="1"/>
    <xf numFmtId="0" fontId="5" fillId="0" borderId="0" xfId="0" applyFont="1" applyFill="1" applyAlignment="1">
      <alignment horizontal="left" wrapText="1"/>
    </xf>
    <xf numFmtId="0" fontId="5" fillId="0" borderId="0" xfId="0" applyFont="1" applyFill="1" applyAlignment="1">
      <alignment horizontal="left"/>
    </xf>
    <xf numFmtId="164" fontId="10" fillId="0" borderId="1" xfId="0" applyNumberFormat="1" applyFont="1" applyFill="1" applyBorder="1" applyAlignment="1">
      <alignment horizontal="right"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4" fillId="0" borderId="0" xfId="0" applyFont="1" applyFill="1" applyBorder="1" applyAlignment="1">
      <alignment wrapText="1"/>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0" fontId="16"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justify" vertical="center" wrapText="1"/>
    </xf>
    <xf numFmtId="164" fontId="11" fillId="3" borderId="1" xfId="0" applyNumberFormat="1" applyFont="1" applyFill="1" applyBorder="1" applyAlignment="1">
      <alignment horizontal="right" vertical="center"/>
    </xf>
    <xf numFmtId="0" fontId="11" fillId="0" borderId="5" xfId="2" applyNumberFormat="1" applyFont="1" applyFill="1" applyBorder="1" applyAlignment="1">
      <alignment vertical="center" wrapText="1"/>
    </xf>
    <xf numFmtId="0" fontId="16"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justify" vertical="center" wrapText="1"/>
    </xf>
    <xf numFmtId="0" fontId="7" fillId="0" borderId="0" xfId="0" applyFont="1" applyFill="1" applyAlignment="1">
      <alignment horizontal="right"/>
    </xf>
    <xf numFmtId="164" fontId="11" fillId="0" borderId="1" xfId="0" applyNumberFormat="1" applyFont="1" applyFill="1" applyBorder="1" applyAlignment="1">
      <alignment vertical="center"/>
    </xf>
    <xf numFmtId="0" fontId="11" fillId="0" borderId="1" xfId="2" applyNumberFormat="1" applyFont="1" applyFill="1" applyBorder="1" applyAlignment="1">
      <alignment vertical="center" wrapText="1"/>
    </xf>
    <xf numFmtId="0" fontId="6" fillId="0" borderId="0" xfId="0" applyFont="1" applyFill="1" applyBorder="1" applyAlignment="1">
      <alignment horizontal="center" vertical="center" wrapText="1"/>
    </xf>
    <xf numFmtId="164" fontId="11" fillId="2" borderId="1" xfId="0" applyNumberFormat="1" applyFont="1" applyFill="1" applyBorder="1" applyAlignment="1">
      <alignment horizontal="right" vertical="center"/>
    </xf>
    <xf numFmtId="0" fontId="10" fillId="2" borderId="2"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4" fillId="0" borderId="0" xfId="0" applyFont="1" applyFill="1" applyAlignment="1">
      <alignment horizontal="right"/>
    </xf>
    <xf numFmtId="164" fontId="15" fillId="0"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11" fillId="2" borderId="1" xfId="2" applyNumberFormat="1" applyFont="1" applyFill="1" applyBorder="1" applyAlignment="1">
      <alignment horizontal="right" vertical="center" wrapText="1"/>
    </xf>
    <xf numFmtId="49" fontId="10" fillId="0" borderId="1" xfId="0" applyNumberFormat="1" applyFont="1" applyFill="1" applyBorder="1" applyAlignment="1">
      <alignment horizontal="center" vertical="center" wrapText="1"/>
    </xf>
    <xf numFmtId="0" fontId="0" fillId="0" borderId="0" xfId="0" applyFill="1"/>
    <xf numFmtId="0" fontId="0" fillId="0" borderId="0" xfId="0" applyFill="1" applyBorder="1" applyAlignment="1">
      <alignment vertical="center" wrapText="1"/>
    </xf>
    <xf numFmtId="164" fontId="16" fillId="0"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wrapText="1"/>
    </xf>
    <xf numFmtId="164" fontId="10" fillId="0" borderId="1" xfId="0" applyNumberFormat="1" applyFont="1" applyFill="1" applyBorder="1" applyAlignment="1">
      <alignment horizontal="right" vertical="center" wrapText="1"/>
    </xf>
    <xf numFmtId="164" fontId="16" fillId="0" borderId="1" xfId="0" applyNumberFormat="1" applyFont="1" applyFill="1" applyBorder="1" applyAlignment="1">
      <alignment horizontal="right" vertical="center" wrapText="1"/>
    </xf>
    <xf numFmtId="164" fontId="19" fillId="0" borderId="1" xfId="0" applyNumberFormat="1" applyFont="1" applyFill="1" applyBorder="1" applyAlignment="1">
      <alignment horizontal="right" vertical="center"/>
    </xf>
    <xf numFmtId="164" fontId="5" fillId="0" borderId="1" xfId="0" applyNumberFormat="1" applyFont="1" applyFill="1" applyBorder="1" applyAlignment="1">
      <alignment horizontal="right" vertical="center"/>
    </xf>
    <xf numFmtId="49" fontId="16" fillId="0" borderId="5" xfId="0" applyNumberFormat="1" applyFont="1" applyFill="1" applyBorder="1" applyAlignment="1">
      <alignment horizontal="center" vertical="center" wrapText="1"/>
    </xf>
    <xf numFmtId="164" fontId="18" fillId="2" borderId="1" xfId="0" applyNumberFormat="1" applyFont="1" applyFill="1" applyBorder="1" applyAlignment="1">
      <alignment horizontal="right" vertical="center"/>
    </xf>
    <xf numFmtId="49" fontId="10" fillId="0" borderId="5" xfId="0" applyNumberFormat="1" applyFont="1" applyFill="1" applyBorder="1" applyAlignment="1">
      <alignment horizontal="center" vertical="center" wrapText="1"/>
    </xf>
    <xf numFmtId="164" fontId="16" fillId="2" borderId="1" xfId="0" applyNumberFormat="1" applyFont="1" applyFill="1" applyBorder="1" applyAlignment="1">
      <alignment horizontal="right" vertical="center"/>
    </xf>
    <xf numFmtId="0" fontId="19"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1" fillId="0" borderId="0" xfId="0" applyFont="1"/>
    <xf numFmtId="49" fontId="11" fillId="0" borderId="5" xfId="0" applyNumberFormat="1"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6" fillId="2" borderId="1" xfId="0" applyFont="1" applyFill="1" applyBorder="1" applyAlignment="1">
      <alignment horizontal="justify" vertical="center" wrapText="1"/>
    </xf>
    <xf numFmtId="49" fontId="11" fillId="0" borderId="1" xfId="0" applyNumberFormat="1" applyFont="1" applyFill="1" applyBorder="1" applyAlignment="1">
      <alignment horizontal="center" vertical="center" wrapText="1"/>
    </xf>
    <xf numFmtId="0" fontId="0" fillId="0" borderId="4" xfId="0" applyFill="1" applyBorder="1" applyAlignment="1">
      <alignment vertical="center" wrapText="1"/>
    </xf>
    <xf numFmtId="0" fontId="10" fillId="0" borderId="0" xfId="0" applyFont="1" applyFill="1" applyAlignment="1">
      <alignment horizontal="right" wrapText="1"/>
    </xf>
    <xf numFmtId="0" fontId="0" fillId="0" borderId="4" xfId="0" applyFill="1" applyBorder="1" applyAlignment="1">
      <alignment horizontal="center" vertical="center" wrapText="1"/>
    </xf>
    <xf numFmtId="0" fontId="9" fillId="0" borderId="4" xfId="0" applyFont="1" applyFill="1" applyBorder="1" applyAlignment="1">
      <alignment horizontal="center" vertical="center" wrapText="1"/>
    </xf>
    <xf numFmtId="49" fontId="2" fillId="0" borderId="0" xfId="0" applyNumberFormat="1" applyFont="1" applyFill="1" applyAlignment="1">
      <alignment horizontal="center" wrapText="1"/>
    </xf>
    <xf numFmtId="0" fontId="1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0" fillId="0" borderId="4" xfId="0" applyNumberFormat="1" applyFont="1" applyFill="1" applyBorder="1" applyAlignment="1">
      <alignment horizontal="center" vertical="center" wrapText="1"/>
    </xf>
  </cellXfs>
  <cellStyles count="3">
    <cellStyle name="Normal" xfId="1"/>
    <cellStyle name="Обычный" xfId="0" builtinId="0"/>
    <cellStyle name="Обычный_Приложение 3" xfId="2"/>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2209800</xdr:colOff>
      <xdr:row>0</xdr:row>
      <xdr:rowOff>0</xdr:rowOff>
    </xdr:from>
    <xdr:to>
      <xdr:col>2</xdr:col>
      <xdr:colOff>0</xdr:colOff>
      <xdr:row>0</xdr:row>
      <xdr:rowOff>0</xdr:rowOff>
    </xdr:to>
    <xdr:sp macro="" textlink="">
      <xdr:nvSpPr>
        <xdr:cNvPr id="4859" name="Text Box 1">
          <a:extLst>
            <a:ext uri="{FF2B5EF4-FFF2-40B4-BE49-F238E27FC236}">
              <a16:creationId xmlns="" xmlns:a16="http://schemas.microsoft.com/office/drawing/2014/main" id="{00000000-0008-0000-0000-0000FB120000}"/>
            </a:ext>
          </a:extLst>
        </xdr:cNvPr>
        <xdr:cNvSpPr txBox="1">
          <a:spLocks noChangeArrowheads="1"/>
        </xdr:cNvSpPr>
      </xdr:nvSpPr>
      <xdr:spPr bwMode="auto">
        <a:xfrm>
          <a:off x="4076700" y="0"/>
          <a:ext cx="6057900"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28"/>
  <sheetViews>
    <sheetView tabSelected="1" topLeftCell="A107" zoomScale="80" zoomScaleNormal="80" zoomScaleSheetLayoutView="100" workbookViewId="0">
      <selection sqref="A1:D125"/>
    </sheetView>
  </sheetViews>
  <sheetFormatPr defaultColWidth="8.85546875" defaultRowHeight="12.75" x14ac:dyDescent="0.2"/>
  <cols>
    <col min="1" max="1" width="30.5703125" style="7" customWidth="1"/>
    <col min="2" max="2" width="102.28515625" style="3" customWidth="1"/>
    <col min="3" max="3" width="21.85546875" style="16" customWidth="1"/>
    <col min="4" max="4" width="17.5703125" style="5" customWidth="1"/>
    <col min="5" max="5" width="21.85546875" style="5" customWidth="1"/>
    <col min="6" max="7" width="8.85546875" style="5" customWidth="1"/>
    <col min="8" max="8" width="129.85546875" style="5" customWidth="1"/>
    <col min="9" max="16384" width="8.85546875" style="5"/>
  </cols>
  <sheetData>
    <row r="1" spans="1:8" ht="15" customHeight="1" x14ac:dyDescent="0.2">
      <c r="A1" s="2"/>
      <c r="B1" s="51"/>
    </row>
    <row r="2" spans="1:8" ht="105.75" customHeight="1" x14ac:dyDescent="0.25">
      <c r="A2" s="2"/>
      <c r="B2" s="93" t="s">
        <v>207</v>
      </c>
      <c r="C2" s="93"/>
    </row>
    <row r="4" spans="1:8" ht="110.25" customHeight="1" x14ac:dyDescent="0.25">
      <c r="B4" s="93" t="s">
        <v>164</v>
      </c>
      <c r="C4" s="93"/>
    </row>
    <row r="5" spans="1:8" ht="27.75" customHeight="1" x14ac:dyDescent="0.3">
      <c r="A5" s="96" t="s">
        <v>122</v>
      </c>
      <c r="B5" s="96"/>
      <c r="C5" s="96"/>
    </row>
    <row r="6" spans="1:8" x14ac:dyDescent="0.2">
      <c r="C6" s="65" t="s">
        <v>123</v>
      </c>
    </row>
    <row r="7" spans="1:8" s="12" customFormat="1" ht="61.5" customHeight="1" x14ac:dyDescent="0.25">
      <c r="A7" s="26" t="s">
        <v>52</v>
      </c>
      <c r="B7" s="22" t="s">
        <v>15</v>
      </c>
      <c r="C7" s="40" t="s">
        <v>121</v>
      </c>
    </row>
    <row r="8" spans="1:8" s="1" customFormat="1" ht="15.75" x14ac:dyDescent="0.2">
      <c r="A8" s="40" t="s">
        <v>3</v>
      </c>
      <c r="B8" s="13" t="s">
        <v>33</v>
      </c>
      <c r="C8" s="23">
        <f>C9+C17+C23+C27+C34+C61+C45+C51+C39</f>
        <v>483932.11893999996</v>
      </c>
    </row>
    <row r="9" spans="1:8" s="1" customFormat="1" ht="15.75" x14ac:dyDescent="0.2">
      <c r="A9" s="40" t="s">
        <v>4</v>
      </c>
      <c r="B9" s="9" t="s">
        <v>5</v>
      </c>
      <c r="C9" s="23">
        <f>C10</f>
        <v>268768.45377000002</v>
      </c>
    </row>
    <row r="10" spans="1:8" s="1" customFormat="1" ht="15.75" x14ac:dyDescent="0.2">
      <c r="A10" s="40" t="s">
        <v>6</v>
      </c>
      <c r="B10" s="9" t="s">
        <v>7</v>
      </c>
      <c r="C10" s="23">
        <f>SUM(C11:C16)</f>
        <v>268768.45377000002</v>
      </c>
    </row>
    <row r="11" spans="1:8" s="3" customFormat="1" ht="93.75" customHeight="1" x14ac:dyDescent="0.2">
      <c r="A11" s="61" t="s">
        <v>55</v>
      </c>
      <c r="B11" s="11" t="s">
        <v>177</v>
      </c>
      <c r="C11" s="35">
        <f>247175+2459</f>
        <v>249634</v>
      </c>
      <c r="D11" s="98"/>
      <c r="H11" s="28"/>
    </row>
    <row r="12" spans="1:8" s="3" customFormat="1" ht="90" customHeight="1" x14ac:dyDescent="0.2">
      <c r="A12" s="61" t="s">
        <v>56</v>
      </c>
      <c r="B12" s="11" t="s">
        <v>112</v>
      </c>
      <c r="C12" s="35">
        <f>553+100.78318</f>
        <v>653.78318000000002</v>
      </c>
      <c r="D12" s="98"/>
      <c r="H12" s="28"/>
    </row>
    <row r="13" spans="1:8" s="3" customFormat="1" ht="31.5" x14ac:dyDescent="0.2">
      <c r="A13" s="61" t="s">
        <v>57</v>
      </c>
      <c r="B13" s="11" t="s">
        <v>46</v>
      </c>
      <c r="C13" s="35">
        <f>2010+19.67059</f>
        <v>2029.6705899999999</v>
      </c>
      <c r="D13" s="98"/>
      <c r="H13" s="28"/>
    </row>
    <row r="14" spans="1:8" s="3" customFormat="1" ht="94.5" x14ac:dyDescent="0.2">
      <c r="A14" s="61" t="s">
        <v>110</v>
      </c>
      <c r="B14" s="11" t="s">
        <v>176</v>
      </c>
      <c r="C14" s="35">
        <f>19877-16959</f>
        <v>2918</v>
      </c>
      <c r="D14" s="54"/>
      <c r="H14" s="28"/>
    </row>
    <row r="15" spans="1:8" s="3" customFormat="1" ht="31.5" x14ac:dyDescent="0.2">
      <c r="A15" s="61" t="s">
        <v>178</v>
      </c>
      <c r="B15" s="11" t="s">
        <v>179</v>
      </c>
      <c r="C15" s="35">
        <v>1526</v>
      </c>
      <c r="D15" s="54"/>
      <c r="H15" s="28"/>
    </row>
    <row r="16" spans="1:8" s="3" customFormat="1" ht="31.5" x14ac:dyDescent="0.2">
      <c r="A16" s="61" t="s">
        <v>180</v>
      </c>
      <c r="B16" s="11" t="s">
        <v>181</v>
      </c>
      <c r="C16" s="35">
        <v>12007</v>
      </c>
      <c r="D16" s="54"/>
      <c r="H16" s="28"/>
    </row>
    <row r="17" spans="1:8" s="1" customFormat="1" ht="31.5" x14ac:dyDescent="0.2">
      <c r="A17" s="40" t="s">
        <v>34</v>
      </c>
      <c r="B17" s="9" t="s">
        <v>35</v>
      </c>
      <c r="C17" s="23">
        <f>C18</f>
        <v>10678.2</v>
      </c>
      <c r="H17" s="29"/>
    </row>
    <row r="18" spans="1:8" s="1" customFormat="1" ht="31.5" x14ac:dyDescent="0.2">
      <c r="A18" s="40" t="s">
        <v>36</v>
      </c>
      <c r="B18" s="9" t="s">
        <v>37</v>
      </c>
      <c r="C18" s="23">
        <f>SUM(C19:C22)</f>
        <v>10678.2</v>
      </c>
      <c r="H18" s="29"/>
    </row>
    <row r="19" spans="1:8" s="1" customFormat="1" ht="84.75" customHeight="1" x14ac:dyDescent="0.2">
      <c r="A19" s="61" t="s">
        <v>147</v>
      </c>
      <c r="B19" s="11" t="s">
        <v>118</v>
      </c>
      <c r="C19" s="35">
        <f>4521.13+973.87</f>
        <v>5495</v>
      </c>
      <c r="D19" s="103"/>
      <c r="E19" s="29"/>
      <c r="H19" s="29"/>
    </row>
    <row r="20" spans="1:8" s="1" customFormat="1" ht="101.25" customHeight="1" x14ac:dyDescent="0.2">
      <c r="A20" s="61" t="s">
        <v>148</v>
      </c>
      <c r="B20" s="11" t="s">
        <v>182</v>
      </c>
      <c r="C20" s="35">
        <f>31.4-2.9</f>
        <v>28.5</v>
      </c>
      <c r="D20" s="103"/>
      <c r="H20" s="29"/>
    </row>
    <row r="21" spans="1:8" s="1" customFormat="1" ht="90.75" customHeight="1" x14ac:dyDescent="0.2">
      <c r="A21" s="61" t="s">
        <v>149</v>
      </c>
      <c r="B21" s="11" t="s">
        <v>119</v>
      </c>
      <c r="C21" s="35">
        <f>5589.03+343.97</f>
        <v>5933</v>
      </c>
      <c r="D21" s="103"/>
      <c r="H21" s="29"/>
    </row>
    <row r="22" spans="1:8" s="1" customFormat="1" ht="93.75" customHeight="1" x14ac:dyDescent="0.2">
      <c r="A22" s="61" t="s">
        <v>150</v>
      </c>
      <c r="B22" s="11" t="s">
        <v>120</v>
      </c>
      <c r="C22" s="35">
        <f>-596.28-182.02</f>
        <v>-778.3</v>
      </c>
      <c r="D22" s="103"/>
      <c r="H22" s="29"/>
    </row>
    <row r="23" spans="1:8" s="1" customFormat="1" ht="15.75" customHeight="1" x14ac:dyDescent="0.2">
      <c r="A23" s="40" t="s">
        <v>8</v>
      </c>
      <c r="B23" s="9" t="s">
        <v>9</v>
      </c>
      <c r="C23" s="23">
        <f>C24</f>
        <v>19831</v>
      </c>
      <c r="D23" s="99"/>
      <c r="H23" s="29"/>
    </row>
    <row r="24" spans="1:8" s="1" customFormat="1" ht="15.75" x14ac:dyDescent="0.2">
      <c r="A24" s="40" t="s">
        <v>16</v>
      </c>
      <c r="B24" s="9" t="s">
        <v>17</v>
      </c>
      <c r="C24" s="23">
        <f>C25+C26</f>
        <v>19831</v>
      </c>
      <c r="D24" s="100"/>
      <c r="H24" s="29"/>
    </row>
    <row r="25" spans="1:8" s="1" customFormat="1" ht="15.75" x14ac:dyDescent="0.2">
      <c r="A25" s="61" t="s">
        <v>58</v>
      </c>
      <c r="B25" s="11" t="s">
        <v>17</v>
      </c>
      <c r="C25" s="35">
        <f>22094-2263</f>
        <v>19831</v>
      </c>
      <c r="D25" s="100"/>
      <c r="H25" s="30"/>
    </row>
    <row r="26" spans="1:8" s="1" customFormat="1" ht="15.75" hidden="1" customHeight="1" x14ac:dyDescent="0.2">
      <c r="A26" s="61" t="s">
        <v>30</v>
      </c>
      <c r="B26" s="11" t="s">
        <v>31</v>
      </c>
      <c r="C26" s="16"/>
      <c r="D26" s="100"/>
      <c r="H26" s="29"/>
    </row>
    <row r="27" spans="1:8" s="1" customFormat="1" ht="15.75" x14ac:dyDescent="0.2">
      <c r="A27" s="40" t="s">
        <v>10</v>
      </c>
      <c r="B27" s="9" t="s">
        <v>11</v>
      </c>
      <c r="C27" s="23">
        <f>C30+C28</f>
        <v>62582</v>
      </c>
      <c r="D27" s="100"/>
      <c r="H27" s="29"/>
    </row>
    <row r="28" spans="1:8" s="1" customFormat="1" ht="15.75" x14ac:dyDescent="0.2">
      <c r="A28" s="40" t="s">
        <v>23</v>
      </c>
      <c r="B28" s="9" t="s">
        <v>22</v>
      </c>
      <c r="C28" s="23">
        <f>C29</f>
        <v>29782</v>
      </c>
      <c r="D28" s="100"/>
      <c r="H28" s="29"/>
    </row>
    <row r="29" spans="1:8" s="6" customFormat="1" ht="31.5" x14ac:dyDescent="0.2">
      <c r="A29" s="61" t="s">
        <v>59</v>
      </c>
      <c r="B29" s="11" t="s">
        <v>38</v>
      </c>
      <c r="C29" s="35">
        <f>28948+834</f>
        <v>29782</v>
      </c>
      <c r="D29" s="100"/>
      <c r="H29" s="31"/>
    </row>
    <row r="30" spans="1:8" s="1" customFormat="1" ht="15.75" x14ac:dyDescent="0.2">
      <c r="A30" s="40" t="s">
        <v>45</v>
      </c>
      <c r="B30" s="9" t="s">
        <v>21</v>
      </c>
      <c r="C30" s="23">
        <f>SUM(C32:C33)</f>
        <v>32800</v>
      </c>
      <c r="D30" s="100"/>
      <c r="H30" s="29"/>
    </row>
    <row r="31" spans="1:8" ht="47.25" hidden="1" customHeight="1" x14ac:dyDescent="0.2">
      <c r="A31" s="61" t="s">
        <v>24</v>
      </c>
      <c r="B31" s="11" t="s">
        <v>25</v>
      </c>
      <c r="D31" s="100"/>
      <c r="H31" s="32"/>
    </row>
    <row r="32" spans="1:8" ht="31.5" x14ac:dyDescent="0.2">
      <c r="A32" s="61" t="s">
        <v>60</v>
      </c>
      <c r="B32" s="11" t="s">
        <v>39</v>
      </c>
      <c r="C32" s="35">
        <f>26759-6951</f>
        <v>19808</v>
      </c>
      <c r="D32" s="100"/>
      <c r="H32" s="32"/>
    </row>
    <row r="33" spans="1:28" ht="31.5" x14ac:dyDescent="0.2">
      <c r="A33" s="61" t="s">
        <v>61</v>
      </c>
      <c r="B33" s="11" t="s">
        <v>47</v>
      </c>
      <c r="C33" s="35">
        <v>12992</v>
      </c>
      <c r="D33" s="100"/>
      <c r="H33" s="32"/>
    </row>
    <row r="34" spans="1:28" s="1" customFormat="1" ht="31.5" x14ac:dyDescent="0.2">
      <c r="A34" s="40" t="s">
        <v>18</v>
      </c>
      <c r="B34" s="9" t="s">
        <v>12</v>
      </c>
      <c r="C34" s="23">
        <f>SUM(C35:C38)</f>
        <v>48375.845820000002</v>
      </c>
      <c r="H34" s="29"/>
    </row>
    <row r="35" spans="1:28" s="6" customFormat="1" ht="54.75" customHeight="1" x14ac:dyDescent="0.2">
      <c r="A35" s="63" t="s">
        <v>62</v>
      </c>
      <c r="B35" s="14" t="s">
        <v>40</v>
      </c>
      <c r="C35" s="35">
        <f>9184.4623+1005.14952</f>
        <v>10189.61182</v>
      </c>
      <c r="D35" s="101"/>
      <c r="H35" s="33"/>
    </row>
    <row r="36" spans="1:28" s="1" customFormat="1" ht="57.75" customHeight="1" x14ac:dyDescent="0.2">
      <c r="A36" s="61" t="s">
        <v>63</v>
      </c>
      <c r="B36" s="11" t="s">
        <v>41</v>
      </c>
      <c r="C36" s="35">
        <v>6710.6476300000004</v>
      </c>
      <c r="D36" s="102"/>
      <c r="E36" s="41"/>
      <c r="F36" s="19"/>
      <c r="G36" s="19"/>
      <c r="H36" s="33"/>
      <c r="I36" s="19"/>
      <c r="J36" s="19"/>
      <c r="K36" s="19"/>
      <c r="L36" s="19"/>
      <c r="M36" s="19"/>
      <c r="N36" s="19"/>
      <c r="O36" s="19"/>
      <c r="P36" s="19"/>
      <c r="Q36" s="19"/>
      <c r="R36" s="19"/>
      <c r="S36" s="19"/>
      <c r="T36" s="19"/>
      <c r="U36" s="19"/>
      <c r="V36" s="19"/>
      <c r="W36" s="19"/>
      <c r="X36" s="19"/>
      <c r="Y36" s="19"/>
      <c r="Z36" s="19"/>
      <c r="AA36" s="19"/>
      <c r="AB36" s="19"/>
    </row>
    <row r="37" spans="1:28" s="1" customFormat="1" ht="31.5" hidden="1" customHeight="1" x14ac:dyDescent="0.2">
      <c r="A37" s="61" t="s">
        <v>49</v>
      </c>
      <c r="B37" s="11" t="s">
        <v>50</v>
      </c>
      <c r="C37" s="16"/>
      <c r="D37" s="102"/>
      <c r="H37" s="29"/>
    </row>
    <row r="38" spans="1:28" ht="51.75" customHeight="1" x14ac:dyDescent="0.2">
      <c r="A38" s="61" t="s">
        <v>64</v>
      </c>
      <c r="B38" s="15" t="s">
        <v>42</v>
      </c>
      <c r="C38" s="35">
        <v>31475.586370000001</v>
      </c>
      <c r="D38" s="102"/>
      <c r="H38" s="33"/>
    </row>
    <row r="39" spans="1:28" ht="24.4" customHeight="1" x14ac:dyDescent="0.2">
      <c r="A39" s="40" t="s">
        <v>32</v>
      </c>
      <c r="B39" s="9" t="s">
        <v>94</v>
      </c>
      <c r="C39" s="23">
        <f>SUM(C40:C44)</f>
        <v>1204.4128900000001</v>
      </c>
      <c r="D39" s="18"/>
      <c r="H39" s="32"/>
    </row>
    <row r="40" spans="1:28" ht="31.5" x14ac:dyDescent="0.2">
      <c r="A40" s="61" t="s">
        <v>98</v>
      </c>
      <c r="B40" s="15" t="s">
        <v>99</v>
      </c>
      <c r="C40" s="35">
        <f>121.85403+2.8657</f>
        <v>124.71973</v>
      </c>
      <c r="D40" s="94"/>
      <c r="H40" s="33"/>
    </row>
    <row r="41" spans="1:28" ht="15.75" x14ac:dyDescent="0.2">
      <c r="A41" s="61" t="s">
        <v>155</v>
      </c>
      <c r="B41" s="15" t="s">
        <v>96</v>
      </c>
      <c r="C41" s="35">
        <v>0.45363999999999999</v>
      </c>
      <c r="D41" s="94"/>
      <c r="H41" s="33"/>
    </row>
    <row r="42" spans="1:28" ht="15.75" x14ac:dyDescent="0.2">
      <c r="A42" s="61" t="s">
        <v>151</v>
      </c>
      <c r="B42" s="15" t="s">
        <v>96</v>
      </c>
      <c r="C42" s="35">
        <f>0.07493+63.07763</f>
        <v>63.152560000000001</v>
      </c>
      <c r="D42" s="94"/>
      <c r="H42" s="33"/>
    </row>
    <row r="43" spans="1:28" ht="15.75" x14ac:dyDescent="0.2">
      <c r="A43" s="61" t="s">
        <v>97</v>
      </c>
      <c r="B43" s="15" t="s">
        <v>96</v>
      </c>
      <c r="C43" s="35">
        <v>929.56079999999997</v>
      </c>
      <c r="D43" s="94"/>
      <c r="H43" s="33"/>
    </row>
    <row r="44" spans="1:28" ht="15.75" x14ac:dyDescent="0.2">
      <c r="A44" s="61" t="s">
        <v>152</v>
      </c>
      <c r="B44" s="15" t="s">
        <v>96</v>
      </c>
      <c r="C44" s="35">
        <f>10.81577+43.26308+32.44731</f>
        <v>86.526160000000004</v>
      </c>
      <c r="D44" s="95"/>
      <c r="H44" s="33"/>
    </row>
    <row r="45" spans="1:28" s="4" customFormat="1" ht="24" customHeight="1" x14ac:dyDescent="0.2">
      <c r="A45" s="64" t="s">
        <v>26</v>
      </c>
      <c r="B45" s="9" t="s">
        <v>27</v>
      </c>
      <c r="C45" s="23">
        <f>SUM(C46:C50)</f>
        <v>60883.984179999999</v>
      </c>
      <c r="H45" s="27"/>
    </row>
    <row r="46" spans="1:28" s="4" customFormat="1" ht="73.5" customHeight="1" x14ac:dyDescent="0.2">
      <c r="A46" s="63" t="s">
        <v>65</v>
      </c>
      <c r="B46" s="11" t="s">
        <v>48</v>
      </c>
      <c r="C46" s="35">
        <f>323.5+1287.5+1823.964+7492</f>
        <v>10926.964</v>
      </c>
      <c r="D46" s="97"/>
      <c r="H46" s="33"/>
    </row>
    <row r="47" spans="1:28" s="4" customFormat="1" ht="31.5" x14ac:dyDescent="0.2">
      <c r="A47" s="63" t="s">
        <v>124</v>
      </c>
      <c r="B47" s="11" t="s">
        <v>183</v>
      </c>
      <c r="C47" s="35">
        <f>4369.02517+2000</f>
        <v>6369.0251699999999</v>
      </c>
      <c r="D47" s="97"/>
      <c r="H47" s="33"/>
    </row>
    <row r="48" spans="1:28" s="4" customFormat="1" ht="31.5" x14ac:dyDescent="0.2">
      <c r="A48" s="61" t="s">
        <v>67</v>
      </c>
      <c r="B48" s="11" t="s">
        <v>43</v>
      </c>
      <c r="C48" s="35">
        <f>1032.34293+3196.99274+29894+1588+7010</f>
        <v>42721.33567</v>
      </c>
      <c r="D48" s="97"/>
      <c r="H48" s="33"/>
    </row>
    <row r="49" spans="1:8" s="4" customFormat="1" ht="63" x14ac:dyDescent="0.2">
      <c r="A49" s="61" t="s">
        <v>66</v>
      </c>
      <c r="B49" s="11" t="s">
        <v>51</v>
      </c>
      <c r="C49" s="35">
        <f>358.40969+161.0734+268.65484</f>
        <v>788.13792999999987</v>
      </c>
      <c r="D49" s="97"/>
      <c r="H49" s="33"/>
    </row>
    <row r="50" spans="1:8" s="4" customFormat="1" ht="51.75" customHeight="1" x14ac:dyDescent="0.2">
      <c r="A50" s="61" t="s">
        <v>166</v>
      </c>
      <c r="B50" s="11" t="s">
        <v>184</v>
      </c>
      <c r="C50" s="35">
        <f>78.52141</f>
        <v>78.521410000000003</v>
      </c>
      <c r="D50" s="97"/>
      <c r="H50" s="34"/>
    </row>
    <row r="51" spans="1:8" s="1" customFormat="1" ht="15.75" x14ac:dyDescent="0.2">
      <c r="A51" s="40" t="s">
        <v>28</v>
      </c>
      <c r="B51" s="9" t="s">
        <v>29</v>
      </c>
      <c r="C51" s="23">
        <f>SUM(C52:C60)</f>
        <v>464.12888999999996</v>
      </c>
    </row>
    <row r="52" spans="1:8" s="1" customFormat="1" ht="31.5" x14ac:dyDescent="0.2">
      <c r="A52" s="61" t="s">
        <v>125</v>
      </c>
      <c r="B52" s="11" t="s">
        <v>185</v>
      </c>
      <c r="C52" s="35">
        <v>83.175539999999998</v>
      </c>
    </row>
    <row r="53" spans="1:8" s="1" customFormat="1" ht="31.5" x14ac:dyDescent="0.2">
      <c r="A53" s="61" t="s">
        <v>128</v>
      </c>
      <c r="B53" s="11" t="s">
        <v>186</v>
      </c>
      <c r="C53" s="35">
        <v>42.133000000000003</v>
      </c>
    </row>
    <row r="54" spans="1:8" s="1" customFormat="1" ht="66.75" customHeight="1" x14ac:dyDescent="0.2">
      <c r="A54" s="61" t="s">
        <v>126</v>
      </c>
      <c r="B54" s="11" t="s">
        <v>187</v>
      </c>
      <c r="C54" s="35">
        <v>25.79177</v>
      </c>
    </row>
    <row r="55" spans="1:8" s="1" customFormat="1" ht="63" customHeight="1" x14ac:dyDescent="0.2">
      <c r="A55" s="61" t="s">
        <v>153</v>
      </c>
      <c r="B55" s="11" t="s">
        <v>187</v>
      </c>
      <c r="C55" s="35">
        <v>0.59855999999999998</v>
      </c>
    </row>
    <row r="56" spans="1:8" s="1" customFormat="1" ht="57" customHeight="1" x14ac:dyDescent="0.2">
      <c r="A56" s="61" t="s">
        <v>154</v>
      </c>
      <c r="B56" s="11" t="s">
        <v>187</v>
      </c>
      <c r="C56" s="35">
        <f>0.34986+1.12337+0.3817</f>
        <v>1.85493</v>
      </c>
    </row>
    <row r="57" spans="1:8" s="1" customFormat="1" ht="57" customHeight="1" x14ac:dyDescent="0.2">
      <c r="A57" s="61" t="s">
        <v>189</v>
      </c>
      <c r="B57" s="11" t="s">
        <v>188</v>
      </c>
      <c r="C57" s="35">
        <v>28.22588</v>
      </c>
    </row>
    <row r="58" spans="1:8" s="1" customFormat="1" ht="66.75" customHeight="1" x14ac:dyDescent="0.2">
      <c r="A58" s="61" t="s">
        <v>127</v>
      </c>
      <c r="B58" s="11" t="s">
        <v>188</v>
      </c>
      <c r="C58" s="35">
        <v>96.864159999999998</v>
      </c>
    </row>
    <row r="59" spans="1:8" s="1" customFormat="1" ht="104.25" customHeight="1" x14ac:dyDescent="0.2">
      <c r="A59" s="61" t="s">
        <v>108</v>
      </c>
      <c r="B59" s="11" t="s">
        <v>113</v>
      </c>
      <c r="C59" s="35">
        <v>184.12110000000001</v>
      </c>
      <c r="D59" s="94"/>
    </row>
    <row r="60" spans="1:8" s="1" customFormat="1" ht="57.75" customHeight="1" x14ac:dyDescent="0.2">
      <c r="A60" s="61" t="s">
        <v>109</v>
      </c>
      <c r="B60" s="11" t="s">
        <v>111</v>
      </c>
      <c r="C60" s="35">
        <v>1.36395</v>
      </c>
      <c r="D60" s="95"/>
    </row>
    <row r="61" spans="1:8" s="1" customFormat="1" ht="15.75" x14ac:dyDescent="0.2">
      <c r="A61" s="40" t="s">
        <v>19</v>
      </c>
      <c r="B61" s="9" t="s">
        <v>20</v>
      </c>
      <c r="C61" s="23">
        <f>SUM(C62:C66)</f>
        <v>11144.093390000002</v>
      </c>
      <c r="D61" s="42"/>
    </row>
    <row r="62" spans="1:8" s="1" customFormat="1" ht="15.75" x14ac:dyDescent="0.2">
      <c r="A62" s="69" t="s">
        <v>156</v>
      </c>
      <c r="B62" s="11" t="s">
        <v>157</v>
      </c>
      <c r="C62" s="35">
        <v>-161.57208</v>
      </c>
      <c r="D62" s="42"/>
    </row>
    <row r="63" spans="1:8" s="1" customFormat="1" ht="15.75" x14ac:dyDescent="0.2">
      <c r="A63" s="61" t="s">
        <v>68</v>
      </c>
      <c r="B63" s="11" t="s">
        <v>44</v>
      </c>
      <c r="C63" s="35">
        <v>9447.4500000000007</v>
      </c>
      <c r="D63" s="43"/>
      <c r="H63" s="33"/>
    </row>
    <row r="64" spans="1:8" s="1" customFormat="1" ht="15.75" x14ac:dyDescent="0.2">
      <c r="A64" s="61" t="s">
        <v>167</v>
      </c>
      <c r="B64" s="11" t="s">
        <v>44</v>
      </c>
      <c r="C64" s="35">
        <f>14.43755</f>
        <v>14.43755</v>
      </c>
      <c r="D64" s="43"/>
      <c r="H64" s="33"/>
    </row>
    <row r="65" spans="1:6" s="1" customFormat="1" ht="15.75" x14ac:dyDescent="0.2">
      <c r="A65" s="61" t="s">
        <v>69</v>
      </c>
      <c r="B65" s="11" t="s">
        <v>44</v>
      </c>
      <c r="C65" s="35">
        <v>573.79431999999997</v>
      </c>
      <c r="D65" s="43"/>
    </row>
    <row r="66" spans="1:6" s="1" customFormat="1" ht="15.75" x14ac:dyDescent="0.2">
      <c r="A66" s="61" t="s">
        <v>70</v>
      </c>
      <c r="B66" s="11" t="s">
        <v>44</v>
      </c>
      <c r="C66" s="35">
        <f>931.196+164.5438+174.2438</f>
        <v>1269.9836</v>
      </c>
      <c r="D66" s="43"/>
    </row>
    <row r="67" spans="1:6" ht="17.100000000000001" customHeight="1" x14ac:dyDescent="0.2">
      <c r="A67" s="45" t="s">
        <v>13</v>
      </c>
      <c r="B67" s="46" t="s">
        <v>14</v>
      </c>
      <c r="C67" s="47">
        <f>C68+C122</f>
        <v>1515397.4368000003</v>
      </c>
      <c r="F67" s="1"/>
    </row>
    <row r="68" spans="1:6" ht="15.75" x14ac:dyDescent="0.2">
      <c r="A68" s="40" t="s">
        <v>0</v>
      </c>
      <c r="B68" s="9" t="s">
        <v>1</v>
      </c>
      <c r="C68" s="23">
        <f>C69+C72+C108+C113</f>
        <v>1515368.3045400002</v>
      </c>
      <c r="F68" s="1"/>
    </row>
    <row r="69" spans="1:6" ht="15.75" x14ac:dyDescent="0.2">
      <c r="A69" s="40" t="s">
        <v>74</v>
      </c>
      <c r="B69" s="9" t="s">
        <v>93</v>
      </c>
      <c r="C69" s="55">
        <f>SUM(C70:C71)</f>
        <v>51972</v>
      </c>
      <c r="F69" s="1"/>
    </row>
    <row r="70" spans="1:6" ht="31.5" x14ac:dyDescent="0.2">
      <c r="A70" s="56" t="s">
        <v>75</v>
      </c>
      <c r="B70" s="38" t="s">
        <v>114</v>
      </c>
      <c r="C70" s="35">
        <v>32972</v>
      </c>
      <c r="F70" s="1"/>
    </row>
    <row r="71" spans="1:6" ht="31.5" x14ac:dyDescent="0.2">
      <c r="A71" s="83" t="s">
        <v>158</v>
      </c>
      <c r="B71" s="38" t="s">
        <v>159</v>
      </c>
      <c r="C71" s="35">
        <f>14000+5000</f>
        <v>19000</v>
      </c>
      <c r="F71" s="1"/>
    </row>
    <row r="72" spans="1:6" ht="32.25" customHeight="1" x14ac:dyDescent="0.2">
      <c r="A72" s="57" t="s">
        <v>83</v>
      </c>
      <c r="B72" s="53" t="s">
        <v>82</v>
      </c>
      <c r="C72" s="68">
        <f>C73+C91+C95+C99+C84+C81+C87+C78</f>
        <v>1113919.3702400001</v>
      </c>
      <c r="F72" s="1"/>
    </row>
    <row r="73" spans="1:6" ht="73.5" customHeight="1" x14ac:dyDescent="0.2">
      <c r="A73" s="58" t="s">
        <v>84</v>
      </c>
      <c r="B73" s="48" t="s">
        <v>115</v>
      </c>
      <c r="C73" s="68">
        <f>C74</f>
        <v>55276.160400000001</v>
      </c>
      <c r="F73" s="1"/>
    </row>
    <row r="74" spans="1:6" ht="63" x14ac:dyDescent="0.2">
      <c r="A74" s="59" t="s">
        <v>85</v>
      </c>
      <c r="B74" s="39" t="s">
        <v>116</v>
      </c>
      <c r="C74" s="67">
        <f>SUM(C75:C77)</f>
        <v>55276.160400000001</v>
      </c>
      <c r="F74" s="1"/>
    </row>
    <row r="75" spans="1:6" ht="78.75" x14ac:dyDescent="0.2">
      <c r="A75" s="60" t="s">
        <v>85</v>
      </c>
      <c r="B75" s="49" t="s">
        <v>138</v>
      </c>
      <c r="C75" s="35">
        <v>48457.860399999998</v>
      </c>
      <c r="F75" s="1"/>
    </row>
    <row r="76" spans="1:6" ht="42" customHeight="1" x14ac:dyDescent="0.2">
      <c r="A76" s="60" t="s">
        <v>85</v>
      </c>
      <c r="B76" s="24" t="s">
        <v>135</v>
      </c>
      <c r="C76" s="72">
        <v>6726.3</v>
      </c>
      <c r="F76" s="1"/>
    </row>
    <row r="77" spans="1:6" ht="62.25" customHeight="1" x14ac:dyDescent="0.2">
      <c r="A77" s="60" t="s">
        <v>85</v>
      </c>
      <c r="B77" s="24" t="s">
        <v>139</v>
      </c>
      <c r="C77" s="72">
        <v>92</v>
      </c>
      <c r="F77" s="1"/>
    </row>
    <row r="78" spans="1:6" ht="78.75" x14ac:dyDescent="0.2">
      <c r="A78" s="58" t="s">
        <v>165</v>
      </c>
      <c r="B78" s="88" t="s">
        <v>195</v>
      </c>
      <c r="C78" s="55">
        <f>C79</f>
        <v>393071.83814000001</v>
      </c>
      <c r="F78" s="1"/>
    </row>
    <row r="79" spans="1:6" ht="76.5" customHeight="1" x14ac:dyDescent="0.2">
      <c r="A79" s="59" t="s">
        <v>175</v>
      </c>
      <c r="B79" s="89" t="s">
        <v>197</v>
      </c>
      <c r="C79" s="81">
        <v>393071.83814000001</v>
      </c>
      <c r="F79" s="1"/>
    </row>
    <row r="80" spans="1:6" ht="67.5" customHeight="1" x14ac:dyDescent="0.2">
      <c r="A80" s="60" t="s">
        <v>175</v>
      </c>
      <c r="B80" s="90" t="s">
        <v>196</v>
      </c>
      <c r="C80" s="81">
        <v>393071.83814000001</v>
      </c>
      <c r="F80" s="1"/>
    </row>
    <row r="81" spans="1:6" ht="76.5" customHeight="1" x14ac:dyDescent="0.2">
      <c r="A81" s="87" t="s">
        <v>168</v>
      </c>
      <c r="B81" s="9" t="s">
        <v>169</v>
      </c>
      <c r="C81" s="55">
        <f t="shared" ref="C81" si="0">C82</f>
        <v>107910.59510000001</v>
      </c>
      <c r="F81" s="1"/>
    </row>
    <row r="82" spans="1:6" ht="63" x14ac:dyDescent="0.2">
      <c r="A82" s="80" t="s">
        <v>170</v>
      </c>
      <c r="B82" s="11" t="s">
        <v>171</v>
      </c>
      <c r="C82" s="67">
        <f>C83</f>
        <v>107910.59510000001</v>
      </c>
      <c r="F82" s="1"/>
    </row>
    <row r="83" spans="1:6" ht="72.75" customHeight="1" x14ac:dyDescent="0.2">
      <c r="A83" s="78" t="s">
        <v>170</v>
      </c>
      <c r="B83" s="24" t="s">
        <v>198</v>
      </c>
      <c r="C83" s="81">
        <v>107910.59510000001</v>
      </c>
      <c r="F83" s="1"/>
    </row>
    <row r="84" spans="1:6" ht="31.5" x14ac:dyDescent="0.2">
      <c r="A84" s="78" t="s">
        <v>136</v>
      </c>
      <c r="B84" s="9" t="s">
        <v>199</v>
      </c>
      <c r="C84" s="79">
        <f>C85</f>
        <v>478136.71399999998</v>
      </c>
      <c r="F84" s="1"/>
    </row>
    <row r="85" spans="1:6" ht="31.5" x14ac:dyDescent="0.2">
      <c r="A85" s="80" t="s">
        <v>137</v>
      </c>
      <c r="B85" s="11" t="s">
        <v>200</v>
      </c>
      <c r="C85" s="81">
        <f>C86</f>
        <v>478136.71399999998</v>
      </c>
      <c r="F85" s="1"/>
    </row>
    <row r="86" spans="1:6" ht="129" customHeight="1" x14ac:dyDescent="0.2">
      <c r="A86" s="78" t="s">
        <v>137</v>
      </c>
      <c r="B86" s="49" t="s">
        <v>146</v>
      </c>
      <c r="C86" s="81">
        <v>478136.71399999998</v>
      </c>
      <c r="F86" s="1"/>
    </row>
    <row r="87" spans="1:6" ht="39.75" customHeight="1" x14ac:dyDescent="0.2">
      <c r="A87" s="87" t="s">
        <v>172</v>
      </c>
      <c r="B87" s="9" t="s">
        <v>201</v>
      </c>
      <c r="C87" s="55">
        <f>C88</f>
        <v>261.8338</v>
      </c>
      <c r="F87" s="1"/>
    </row>
    <row r="88" spans="1:6" ht="39" customHeight="1" x14ac:dyDescent="0.2">
      <c r="A88" s="80" t="s">
        <v>174</v>
      </c>
      <c r="B88" s="11" t="s">
        <v>202</v>
      </c>
      <c r="C88" s="67">
        <f>C89+C90</f>
        <v>261.8338</v>
      </c>
      <c r="F88" s="1"/>
    </row>
    <row r="89" spans="1:6" ht="81.75" customHeight="1" x14ac:dyDescent="0.2">
      <c r="A89" s="78" t="s">
        <v>174</v>
      </c>
      <c r="B89" s="24" t="s">
        <v>173</v>
      </c>
      <c r="C89" s="81">
        <v>130.9169</v>
      </c>
      <c r="F89" s="1"/>
    </row>
    <row r="90" spans="1:6" ht="81.75" customHeight="1" x14ac:dyDescent="0.2">
      <c r="A90" s="78" t="s">
        <v>174</v>
      </c>
      <c r="B90" s="24" t="s">
        <v>203</v>
      </c>
      <c r="C90" s="81">
        <v>130.9169</v>
      </c>
      <c r="F90" s="1"/>
    </row>
    <row r="91" spans="1:6" ht="20.25" customHeight="1" x14ac:dyDescent="0.2">
      <c r="A91" s="58" t="s">
        <v>86</v>
      </c>
      <c r="B91" s="9" t="s">
        <v>205</v>
      </c>
      <c r="C91" s="23">
        <f>C92</f>
        <v>29608.44699</v>
      </c>
      <c r="F91" s="1"/>
    </row>
    <row r="92" spans="1:6" ht="52.5" customHeight="1" x14ac:dyDescent="0.2">
      <c r="A92" s="59" t="s">
        <v>87</v>
      </c>
      <c r="B92" s="11" t="s">
        <v>117</v>
      </c>
      <c r="C92" s="72">
        <f>SUM(C93:C94)</f>
        <v>29608.44699</v>
      </c>
      <c r="F92" s="1"/>
    </row>
    <row r="93" spans="1:6" ht="73.5" customHeight="1" x14ac:dyDescent="0.2">
      <c r="A93" s="60" t="s">
        <v>87</v>
      </c>
      <c r="B93" s="24" t="s">
        <v>106</v>
      </c>
      <c r="C93" s="72">
        <v>7048.25378</v>
      </c>
      <c r="F93" s="1"/>
    </row>
    <row r="94" spans="1:6" ht="66" customHeight="1" x14ac:dyDescent="0.2">
      <c r="A94" s="60" t="s">
        <v>87</v>
      </c>
      <c r="B94" s="24" t="s">
        <v>204</v>
      </c>
      <c r="C94" s="72">
        <v>22560.193210000001</v>
      </c>
      <c r="F94" s="1"/>
    </row>
    <row r="95" spans="1:6" ht="17.100000000000001" customHeight="1" x14ac:dyDescent="0.2">
      <c r="A95" s="40" t="s">
        <v>76</v>
      </c>
      <c r="B95" s="9" t="s">
        <v>104</v>
      </c>
      <c r="C95" s="73">
        <f>C96</f>
        <v>12271.155929999999</v>
      </c>
      <c r="F95" s="1"/>
    </row>
    <row r="96" spans="1:6" ht="31.5" x14ac:dyDescent="0.2">
      <c r="A96" s="61" t="s">
        <v>77</v>
      </c>
      <c r="B96" s="50" t="s">
        <v>105</v>
      </c>
      <c r="C96" s="72">
        <f>SUM(C98)+C97</f>
        <v>12271.155929999999</v>
      </c>
      <c r="F96" s="1"/>
    </row>
    <row r="97" spans="1:8" ht="60.75" customHeight="1" x14ac:dyDescent="0.2">
      <c r="A97" s="62" t="s">
        <v>77</v>
      </c>
      <c r="B97" s="49" t="s">
        <v>107</v>
      </c>
      <c r="C97" s="72">
        <v>11686.81518</v>
      </c>
      <c r="F97" s="1"/>
    </row>
    <row r="98" spans="1:8" ht="41.25" customHeight="1" x14ac:dyDescent="0.2">
      <c r="A98" s="62" t="s">
        <v>77</v>
      </c>
      <c r="B98" s="49" t="s">
        <v>206</v>
      </c>
      <c r="C98" s="72">
        <v>584.34074999999996</v>
      </c>
      <c r="F98" s="1"/>
    </row>
    <row r="99" spans="1:8" ht="17.100000000000001" customHeight="1" x14ac:dyDescent="0.2">
      <c r="A99" s="40" t="s">
        <v>78</v>
      </c>
      <c r="B99" s="9" t="s">
        <v>53</v>
      </c>
      <c r="C99" s="73">
        <f>C100</f>
        <v>37382.62588</v>
      </c>
      <c r="F99" s="1"/>
    </row>
    <row r="100" spans="1:8" ht="15.75" x14ac:dyDescent="0.2">
      <c r="A100" s="10" t="s">
        <v>79</v>
      </c>
      <c r="B100" s="25" t="s">
        <v>54</v>
      </c>
      <c r="C100" s="74">
        <f>SUM(C101:C107)</f>
        <v>37382.62588</v>
      </c>
      <c r="F100" s="1"/>
    </row>
    <row r="101" spans="1:8" ht="45" customHeight="1" x14ac:dyDescent="0.2">
      <c r="A101" s="44" t="s">
        <v>79</v>
      </c>
      <c r="B101" s="49" t="s">
        <v>134</v>
      </c>
      <c r="C101" s="75">
        <v>4750</v>
      </c>
      <c r="F101" s="1"/>
    </row>
    <row r="102" spans="1:8" ht="75" customHeight="1" x14ac:dyDescent="0.2">
      <c r="A102" s="44" t="s">
        <v>79</v>
      </c>
      <c r="B102" s="49" t="s">
        <v>100</v>
      </c>
      <c r="C102" s="72">
        <f>20903.73-511.30912</f>
        <v>20392.420879999998</v>
      </c>
      <c r="F102" s="1"/>
    </row>
    <row r="103" spans="1:8" ht="90.75" customHeight="1" x14ac:dyDescent="0.2">
      <c r="A103" s="44" t="s">
        <v>79</v>
      </c>
      <c r="B103" s="49" t="s">
        <v>101</v>
      </c>
      <c r="C103" s="72">
        <v>10000</v>
      </c>
      <c r="F103" s="1"/>
    </row>
    <row r="104" spans="1:8" ht="70.5" customHeight="1" x14ac:dyDescent="0.2">
      <c r="A104" s="44" t="s">
        <v>79</v>
      </c>
      <c r="B104" s="24" t="s">
        <v>88</v>
      </c>
      <c r="C104" s="75">
        <v>105</v>
      </c>
      <c r="D104" s="92"/>
      <c r="E104" s="71"/>
      <c r="F104" s="1"/>
    </row>
    <row r="105" spans="1:8" ht="72" customHeight="1" x14ac:dyDescent="0.2">
      <c r="A105" s="44" t="s">
        <v>79</v>
      </c>
      <c r="B105" s="24" t="s">
        <v>140</v>
      </c>
      <c r="C105" s="75">
        <v>434.82400000000001</v>
      </c>
      <c r="D105" s="92"/>
      <c r="E105" s="71"/>
      <c r="F105" s="71"/>
      <c r="G105" s="71"/>
      <c r="H105" s="71"/>
    </row>
    <row r="106" spans="1:8" ht="82.5" customHeight="1" x14ac:dyDescent="0.2">
      <c r="A106" s="44" t="s">
        <v>79</v>
      </c>
      <c r="B106" s="24" t="s">
        <v>141</v>
      </c>
      <c r="C106" s="75">
        <v>333.33199999999999</v>
      </c>
      <c r="D106" s="92"/>
      <c r="E106" s="71"/>
      <c r="F106" s="71"/>
      <c r="G106" s="71"/>
      <c r="H106" s="71"/>
    </row>
    <row r="107" spans="1:8" ht="75" customHeight="1" x14ac:dyDescent="0.2">
      <c r="A107" s="44" t="s">
        <v>79</v>
      </c>
      <c r="B107" s="24" t="s">
        <v>142</v>
      </c>
      <c r="C107" s="75">
        <v>1367.049</v>
      </c>
      <c r="E107" s="70"/>
      <c r="F107" s="1"/>
    </row>
    <row r="108" spans="1:8" ht="15.75" x14ac:dyDescent="0.2">
      <c r="A108" s="8" t="s">
        <v>80</v>
      </c>
      <c r="B108" s="9" t="s">
        <v>71</v>
      </c>
      <c r="C108" s="23">
        <f>C110+C109</f>
        <v>38423.300000000003</v>
      </c>
      <c r="F108" s="1"/>
    </row>
    <row r="109" spans="1:8" ht="31.5" x14ac:dyDescent="0.2">
      <c r="A109" s="10" t="s">
        <v>129</v>
      </c>
      <c r="B109" s="11" t="s">
        <v>130</v>
      </c>
      <c r="C109" s="35">
        <v>18154</v>
      </c>
      <c r="F109" s="1"/>
    </row>
    <row r="110" spans="1:8" ht="31.5" x14ac:dyDescent="0.2">
      <c r="A110" s="10" t="s">
        <v>81</v>
      </c>
      <c r="B110" s="11" t="s">
        <v>72</v>
      </c>
      <c r="C110" s="35">
        <f>SUM(C111:C112)</f>
        <v>20269.3</v>
      </c>
      <c r="F110" s="1"/>
    </row>
    <row r="111" spans="1:8" ht="45" x14ac:dyDescent="0.2">
      <c r="A111" s="36" t="s">
        <v>81</v>
      </c>
      <c r="B111" s="37" t="s">
        <v>131</v>
      </c>
      <c r="C111" s="72">
        <v>19437.3</v>
      </c>
      <c r="F111" s="1"/>
    </row>
    <row r="112" spans="1:8" ht="45" x14ac:dyDescent="0.2">
      <c r="A112" s="36" t="s">
        <v>81</v>
      </c>
      <c r="B112" s="37" t="s">
        <v>73</v>
      </c>
      <c r="C112" s="76">
        <v>832</v>
      </c>
      <c r="F112" s="1"/>
    </row>
    <row r="113" spans="1:6" ht="21.75" customHeight="1" x14ac:dyDescent="0.2">
      <c r="A113" s="91" t="s">
        <v>90</v>
      </c>
      <c r="B113" s="9" t="s">
        <v>89</v>
      </c>
      <c r="C113" s="77">
        <f>C116+C114+C115</f>
        <v>311053.63430000003</v>
      </c>
      <c r="F113" s="1"/>
    </row>
    <row r="114" spans="1:6" ht="54" customHeight="1" x14ac:dyDescent="0.2">
      <c r="A114" s="69" t="s">
        <v>132</v>
      </c>
      <c r="B114" s="11" t="s">
        <v>133</v>
      </c>
      <c r="C114" s="35">
        <f>89912.69+150000</f>
        <v>239912.69</v>
      </c>
      <c r="F114" s="1"/>
    </row>
    <row r="115" spans="1:6" ht="55.5" customHeight="1" x14ac:dyDescent="0.2">
      <c r="A115" s="69" t="s">
        <v>160</v>
      </c>
      <c r="B115" s="11" t="s">
        <v>194</v>
      </c>
      <c r="C115" s="35">
        <v>35500</v>
      </c>
      <c r="F115" s="1"/>
    </row>
    <row r="116" spans="1:6" ht="15.75" x14ac:dyDescent="0.2">
      <c r="A116" s="10" t="s">
        <v>92</v>
      </c>
      <c r="B116" s="11" t="s">
        <v>91</v>
      </c>
      <c r="C116" s="35">
        <f>SUM(C117:C121)</f>
        <v>35640.944300000003</v>
      </c>
      <c r="F116" s="1"/>
    </row>
    <row r="117" spans="1:6" ht="15.75" x14ac:dyDescent="0.2">
      <c r="A117" s="36" t="s">
        <v>92</v>
      </c>
      <c r="B117" s="37" t="s">
        <v>143</v>
      </c>
      <c r="C117" s="72">
        <v>713</v>
      </c>
      <c r="F117" s="1"/>
    </row>
    <row r="118" spans="1:6" ht="15" x14ac:dyDescent="0.2">
      <c r="A118" s="36" t="s">
        <v>92</v>
      </c>
      <c r="B118" s="37" t="s">
        <v>102</v>
      </c>
      <c r="C118" s="76">
        <v>31351.20854</v>
      </c>
      <c r="F118" s="1"/>
    </row>
    <row r="119" spans="1:6" ht="15" x14ac:dyDescent="0.2">
      <c r="A119" s="36" t="s">
        <v>92</v>
      </c>
      <c r="B119" s="37" t="s">
        <v>103</v>
      </c>
      <c r="C119" s="76">
        <v>3310</v>
      </c>
      <c r="F119" s="1"/>
    </row>
    <row r="120" spans="1:6" ht="60" x14ac:dyDescent="0.2">
      <c r="A120" s="36" t="s">
        <v>92</v>
      </c>
      <c r="B120" s="82" t="s">
        <v>144</v>
      </c>
      <c r="C120" s="76">
        <v>146.0094</v>
      </c>
      <c r="F120" s="1"/>
    </row>
    <row r="121" spans="1:6" ht="60" x14ac:dyDescent="0.2">
      <c r="A121" s="36" t="s">
        <v>92</v>
      </c>
      <c r="B121" s="82" t="s">
        <v>145</v>
      </c>
      <c r="C121" s="76">
        <v>120.72636</v>
      </c>
      <c r="F121" s="1"/>
    </row>
    <row r="122" spans="1:6" ht="57" x14ac:dyDescent="0.2">
      <c r="A122" s="40" t="s">
        <v>192</v>
      </c>
      <c r="B122" s="85" t="s">
        <v>193</v>
      </c>
      <c r="C122" s="66">
        <f>C123+C124</f>
        <v>29.132259999999999</v>
      </c>
      <c r="F122" s="1"/>
    </row>
    <row r="123" spans="1:6" ht="30" x14ac:dyDescent="0.2">
      <c r="A123" s="61" t="s">
        <v>190</v>
      </c>
      <c r="B123" s="84" t="s">
        <v>191</v>
      </c>
      <c r="C123" s="66">
        <v>28.89986</v>
      </c>
      <c r="F123" s="1"/>
    </row>
    <row r="124" spans="1:6" ht="30" x14ac:dyDescent="0.2">
      <c r="A124" s="61" t="s">
        <v>162</v>
      </c>
      <c r="B124" s="84" t="s">
        <v>161</v>
      </c>
      <c r="C124" s="66">
        <v>0.2324</v>
      </c>
      <c r="F124" s="1"/>
    </row>
    <row r="125" spans="1:6" ht="15.75" x14ac:dyDescent="0.25">
      <c r="A125" s="8"/>
      <c r="B125" s="9" t="s">
        <v>2</v>
      </c>
      <c r="C125" s="52">
        <f>C8+C67</f>
        <v>1999329.5557400002</v>
      </c>
      <c r="D125" s="86" t="s">
        <v>163</v>
      </c>
    </row>
    <row r="126" spans="1:6" ht="15" x14ac:dyDescent="0.2">
      <c r="A126" s="20"/>
      <c r="B126" s="21"/>
      <c r="C126" s="17"/>
    </row>
    <row r="127" spans="1:6" x14ac:dyDescent="0.2">
      <c r="C127" s="17"/>
    </row>
    <row r="128" spans="1:6" x14ac:dyDescent="0.2">
      <c r="B128" s="3" t="s">
        <v>95</v>
      </c>
    </row>
  </sheetData>
  <mergeCells count="10">
    <mergeCell ref="B2:C2"/>
    <mergeCell ref="B4:C4"/>
    <mergeCell ref="D59:D60"/>
    <mergeCell ref="A5:C5"/>
    <mergeCell ref="D46:D50"/>
    <mergeCell ref="D11:D13"/>
    <mergeCell ref="D23:D33"/>
    <mergeCell ref="D40:D44"/>
    <mergeCell ref="D35:D38"/>
    <mergeCell ref="D19:D22"/>
  </mergeCells>
  <phoneticPr fontId="3" type="noConversion"/>
  <pageMargins left="0.43307086614173229" right="0.23622047244094491" top="0.39370078740157483" bottom="0.23622047244094491" header="0.39370078740157483" footer="0.27559055118110237"/>
  <pageSetup paperSize="9" scale="55" fitToHeight="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3</vt:lpstr>
    </vt:vector>
  </TitlesOfParts>
  <Compan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Волик</dc:creator>
  <cp:lastModifiedBy>user</cp:lastModifiedBy>
  <cp:lastPrinted>2023-09-14T02:11:15Z</cp:lastPrinted>
  <dcterms:created xsi:type="dcterms:W3CDTF">2004-09-10T07:33:41Z</dcterms:created>
  <dcterms:modified xsi:type="dcterms:W3CDTF">2023-09-14T02:11:25Z</dcterms:modified>
</cp:coreProperties>
</file>