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уторская 1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<sst xmlns="http://schemas.openxmlformats.org/spreadsheetml/2006/main" count="127" uniqueCount="103">
  <si>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индекс  684 000</t>
  </si>
  <si>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</si>
  <si>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</si>
  <si>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</si>
  <si>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</si>
  <si>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</si>
  <si>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</si>
  <si>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</si>
  <si>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Подготовка многоквартирного дома к сезонной эксплуатации:</t>
  </si>
  <si>
    <t>1 раз в год</t>
  </si>
  <si>
    <t>по мере необходимости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</si>
  <si>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</si>
  <si>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</si>
  <si>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</si>
  <si>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</si>
  <si>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10</t>
  </si>
  <si>
    <t xml:space="preserve">Промывка системы центрального отопления </t>
  </si>
  <si>
    <t>11</t>
  </si>
  <si>
    <t>12</t>
  </si>
  <si>
    <t>по мере необходимости в течении 2-х дней</t>
  </si>
  <si>
    <t>13</t>
  </si>
  <si>
    <t>14</t>
  </si>
  <si>
    <t>15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</si>
  <si>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</si>
  <si>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центрального отопления</t>
  </si>
  <si>
    <t>Текущий ремонт водоснабжения, канализации</t>
  </si>
  <si>
    <t>23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</si>
  <si>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</si>
  <si>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</si>
  <si>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Уборка лестничных клеток</t>
  </si>
  <si>
    <t>5 раз в неделю</t>
  </si>
  <si>
    <t>2 раза в год</t>
  </si>
  <si>
    <t>Уборка земельного участка, входящего в состав общего имущества многоквартирного дома</t>
  </si>
  <si>
    <t>Холодный период</t>
  </si>
  <si>
    <t>1 раз в сутки во время гололеда</t>
  </si>
  <si>
    <t>Теплый период</t>
  </si>
  <si>
    <t>Сезонное выкашивание газонов, агротехнические мероприятия по уходу за зелеными насаждениями</t>
  </si>
  <si>
    <t>2 раза в неделю</t>
  </si>
  <si>
    <t>Круглогодичные работы</t>
  </si>
  <si>
    <t>Всего по всем разделам:</t>
  </si>
  <si>
    <t xml:space="preserve">   Утверждаю</t>
  </si>
  <si>
    <t>городского поселения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</si>
  <si>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</si>
  <si>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</si>
  <si>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</si>
  <si>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</si>
  <si>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7</t>
  </si>
  <si>
    <t>Регулировка  запорной и регулирующей арматуры, проведение планово-предупредительных ремонтов</t>
  </si>
  <si>
    <t>8</t>
  </si>
  <si>
    <t>Замена электроламп на фасадах жилых домов и в подъездах МКД (многоквартирных домов, далее МКД)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</si>
  <si>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</si>
  <si>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</si>
  <si>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 xml:space="preserve">Текущий ремонт электротехнических устройств </t>
  </si>
  <si>
    <t>в том числе:</t>
  </si>
  <si>
    <t>1 раз в месяц</t>
  </si>
  <si>
    <t>Механизированная уборка снега на придомовой территории</t>
  </si>
  <si>
    <t>Посыпка территории противогололёдным составом и материалами</t>
  </si>
  <si>
    <t>ежедневно</t>
  </si>
  <si>
    <t xml:space="preserve">Раздел V - Плата за услуги и работы по управлению многоквартирным домом </t>
  </si>
  <si>
    <t>Размер платы за услуги и работы по управлению МКД</t>
  </si>
  <si>
    <t>Глава администрации Елизовского</t>
  </si>
  <si>
    <t xml:space="preserve">  г. Елизово ул. В. Кручины 20</t>
  </si>
  <si>
    <t>6</t>
  </si>
  <si>
    <t>Утепление трубопроводов внутридомовых инженерных сетей в чердачных помещениях, технических подпольях,  приямках</t>
  </si>
  <si>
    <t>Техническое обслуживание электротехнических коммуникаций, систем теплоснабжения, водоснабжения, водоотведения: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</si>
  <si>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</si>
  <si>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</si>
  <si>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</si>
  <si>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>влажное подметание лестничных площадок и маршей</t>
  </si>
  <si>
    <t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ул.Хуторская, дом 11</t>
  </si>
  <si>
    <t>______________В.А.Масло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</si>
  <si>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                                                                                                                                                                  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</si>
  <si>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      </t>
  </si>
  <si>
    <t xml:space="preserve">     Руководитель  Управления  жилищно-коммунального хозяйства администрации Елизовского городского поселения</t>
  </si>
  <si>
    <t>_____________________________________________________________________________________________________________________________________________________</t>
  </si>
  <si>
    <t>Д.А.Ребров</t>
  </si>
  <si>
    <t xml:space="preserve">               ( подпись )</t>
  </si>
  <si>
    <t>( ф.и.о. )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</si>
  <si>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</si>
  <si>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 xml:space="preserve">холодное водоснабжение </t>
  </si>
  <si>
    <t>постоянно</t>
  </si>
  <si>
    <t xml:space="preserve">горячее водоснабжение </t>
  </si>
  <si>
    <t>электроэнергия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</si>
  <si>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</si>
  <si>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Работы, выполняемые в целях надлежащего содержания внутренней отделки многоквартирных домов</t>
  </si>
  <si>
    <t>Организация и содержание мест накопления твердых коммунальных отходов, включая обслуживание контейнерных площадок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</si>
  <si>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</si>
  <si>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9</t>
  </si>
  <si>
    <t>17</t>
  </si>
  <si>
    <t>18</t>
  </si>
  <si>
    <t>19</t>
  </si>
  <si>
    <t>20</t>
  </si>
  <si>
    <t>21</t>
  </si>
  <si>
    <t>22</t>
  </si>
  <si>
    <t xml:space="preserve">влажная уборка (мытье) лестничных площадок и маршей                                                                                                                                                                                                          </t>
  </si>
  <si>
    <t xml:space="preserve">              ул. Хуторская 11 (многоэтажный  дом S =373,5 м2 - общая площадь жил. пом.)</t>
  </si>
  <si>
    <t>"     "___________ 2022 г.</t>
  </si>
  <si>
    <t>Приложение 2</t>
  </si>
  <si>
    <t>тел.7-28-77/факс 7-28-77, egp@admelizovo.ru</t>
  </si>
  <si>
    <t>проведение дератизации и дезинсекции помещений, входящих в состав общего имущества в многоквартирном доме</t>
  </si>
  <si>
    <t>при небходимости</t>
  </si>
  <si>
    <t>Уборка придомовой территории,площадки перед входом в подъезд, сдвижка и подметание снега, уборка урн</t>
  </si>
  <si>
    <t xml:space="preserve">Уборка мусора,площадки перед входом в подъезд, подметание земельного участка в летний период, уборка урн, очистка приямков,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</si>
</sst>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0"/>
    <numFmt numFmtId="192" formatCode="0.0000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" fontId="13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selection activeCell="B62" sqref="B62"/>
    </sheetView>
  </sheetViews>
  <sheetFormatPr defaultColWidth="9.140625" defaultRowHeight="12.75"/>
  <cols>
    <col min="1" max="1" width="6.8515625" style="1" customWidth="1"/>
    <col min="2" max="2" width="47.8515625" style="2" customWidth="1"/>
    <col min="3" max="3" width="20.8515625" style="2" customWidth="1"/>
    <col min="4" max="4" width="19.140625" style="0" customWidth="1"/>
    <col min="5" max="5" width="18.00390625" style="0" customWidth="1"/>
  </cols>
  <sheetData>
    <row r="1" ht="12.75">
      <c r="C1" s="102" t="s">
        <v>97</v>
      </c>
    </row>
    <row r="2" spans="3:5" ht="55.5" customHeight="1">
      <c r="C2" s="109" t="s">
        <v>69</v>
      </c>
      <c r="D2" s="109"/>
      <c r="E2" s="109"/>
    </row>
    <row r="3" spans="4:5" ht="15.75">
      <c r="D3" s="75" t="s">
        <v>40</v>
      </c>
      <c r="E3" s="75"/>
    </row>
    <row r="4" spans="4:5" ht="12.75">
      <c r="D4" s="74" t="s">
        <v>60</v>
      </c>
      <c r="E4" s="74"/>
    </row>
    <row r="5" spans="4:5" ht="12.75">
      <c r="D5" s="74" t="s">
        <v>41</v>
      </c>
      <c r="E5" s="74"/>
    </row>
    <row r="6" spans="4:5" ht="12.75">
      <c r="D6" s="78" t="s">
        <v>70</v>
      </c>
      <c r="E6" s="76"/>
    </row>
    <row r="7" spans="4:5" ht="12.75">
      <c r="D7" s="74" t="s">
        <v>61</v>
      </c>
      <c r="E7" s="74"/>
    </row>
    <row r="8" spans="4:5" ht="12.75">
      <c r="D8" s="74" t="s">
        <v>0</v>
      </c>
      <c r="E8" s="74"/>
    </row>
    <row r="9" spans="4:5" ht="12.75">
      <c r="D9" s="74" t="s">
        <v>98</v>
      </c>
      <c r="E9" s="74"/>
    </row>
    <row r="10" spans="4:5" ht="12.75">
      <c r="D10" s="100" t="s">
        <v>96</v>
      </c>
      <c r="E10" s="77"/>
    </row>
    <row r="11" spans="1:5" ht="12" customHeight="1">
      <c r="A11" s="103"/>
      <c r="B11" s="103"/>
      <c r="C11"/>
      <c r="E11" s="3"/>
    </row>
    <row r="12" spans="1:5" ht="26.25" customHeight="1">
      <c r="A12" s="126" t="s">
        <v>67</v>
      </c>
      <c r="B12" s="126"/>
      <c r="C12" s="126"/>
      <c r="D12" s="126"/>
      <c r="E12" s="126"/>
    </row>
    <row r="13" spans="1:5" ht="12.75">
      <c r="A13" s="71"/>
      <c r="B13" s="71"/>
      <c r="C13" s="71"/>
      <c r="D13" s="71"/>
      <c r="E13" s="71"/>
    </row>
    <row r="14" spans="1:5" ht="17.25" customHeight="1">
      <c r="A14" s="113" t="s">
        <v>95</v>
      </c>
      <c r="B14" s="114"/>
      <c r="C14" s="114"/>
      <c r="D14" s="114"/>
      <c r="E14" s="114"/>
    </row>
    <row r="15" spans="1:5" ht="17.25" customHeight="1">
      <c r="A15" s="72"/>
      <c r="B15" s="73"/>
      <c r="C15" s="73"/>
      <c r="D15" s="73"/>
      <c r="E15" s="73"/>
    </row>
    <row r="16" spans="1:7" s="6" customFormat="1" ht="33.75">
      <c r="A16" s="4" t="s">
        <v>1</v>
      </c>
      <c r="B16" s="4" t="s">
        <v>2</v>
      </c>
      <c r="C16" s="4" t="s">
        <v>3</v>
      </c>
      <c r="D16" s="4" t="s">
        <v>5</v>
      </c>
      <c r="E16" s="9" t="s">
        <v>4</v>
      </c>
      <c r="F16" s="5"/>
      <c r="G16" s="5"/>
    </row>
    <row r="17" spans="1:8" s="6" customFormat="1" ht="15.75" customHeight="1">
      <c r="A17" s="110" t="s">
        <v>6</v>
      </c>
      <c r="B17" s="111"/>
      <c r="C17" s="111"/>
      <c r="D17" s="111"/>
      <c r="E17" s="112"/>
      <c r="F17" s="5">
        <v>373.5</v>
      </c>
      <c r="G17" s="5"/>
      <c r="H17" s="7"/>
    </row>
    <row r="18" spans="1:8" s="6" customFormat="1" ht="14.25" customHeight="1">
      <c r="A18" s="110" t="s">
        <v>7</v>
      </c>
      <c r="B18" s="111"/>
      <c r="C18" s="111"/>
      <c r="D18" s="111"/>
      <c r="E18" s="112"/>
      <c r="F18" s="5">
        <v>12</v>
      </c>
      <c r="G18" s="5"/>
      <c r="H18" s="5"/>
    </row>
    <row r="19" spans="1:10" s="5" customFormat="1" ht="25.5" customHeight="1">
      <c r="A19" s="14">
        <v>1</v>
      </c>
      <c r="B19" s="14" t="s">
        <v>42</v>
      </c>
      <c r="C19" s="12" t="s">
        <v>10</v>
      </c>
      <c r="D19" s="37">
        <f>0.04*1.1</f>
        <v>0.044000000000000004</v>
      </c>
      <c r="E19" s="34">
        <f>D19*$F$17*$F$18</f>
        <v>197.20800000000003</v>
      </c>
      <c r="J19" s="35"/>
    </row>
    <row r="20" spans="1:5" s="5" customFormat="1" ht="25.5" customHeight="1">
      <c r="A20" s="14">
        <v>2</v>
      </c>
      <c r="B20" s="14" t="s">
        <v>43</v>
      </c>
      <c r="C20" s="12" t="s">
        <v>10</v>
      </c>
      <c r="D20" s="37">
        <f>0.04*1.1</f>
        <v>0.044000000000000004</v>
      </c>
      <c r="E20" s="34">
        <f>D20*$F$17*$F$18</f>
        <v>197.20800000000003</v>
      </c>
    </row>
    <row r="21" spans="1:5" s="5" customFormat="1" ht="14.25" customHeight="1">
      <c r="A21" s="15" t="s">
        <v>11</v>
      </c>
      <c r="B21" s="16"/>
      <c r="C21" s="16"/>
      <c r="D21" s="36">
        <f>D19+D20</f>
        <v>0.08800000000000001</v>
      </c>
      <c r="E21" s="33">
        <f>D21*$F$17*$F$18</f>
        <v>394.41600000000005</v>
      </c>
    </row>
    <row r="22" spans="1:5" s="5" customFormat="1" ht="15.75" customHeight="1">
      <c r="A22" s="110" t="s">
        <v>12</v>
      </c>
      <c r="B22" s="111"/>
      <c r="C22" s="111"/>
      <c r="D22" s="111"/>
      <c r="E22" s="112"/>
    </row>
    <row r="23" spans="1:5" s="5" customFormat="1" ht="54.75" customHeight="1">
      <c r="A23" s="14">
        <v>3</v>
      </c>
      <c r="B23" s="14" t="s">
        <v>44</v>
      </c>
      <c r="C23" s="12" t="s">
        <v>10</v>
      </c>
      <c r="D23" s="37">
        <f>3.7*1.1</f>
        <v>4.07</v>
      </c>
      <c r="E23" s="34">
        <f>D23*$F$17*$F$18</f>
        <v>18241.74</v>
      </c>
    </row>
    <row r="24" spans="1:11" s="5" customFormat="1" ht="77.25" customHeight="1">
      <c r="A24" s="14">
        <v>4</v>
      </c>
      <c r="B24" s="14" t="s">
        <v>45</v>
      </c>
      <c r="C24" s="12" t="s">
        <v>10</v>
      </c>
      <c r="D24" s="37">
        <f>3.47*1.1</f>
        <v>3.8170000000000006</v>
      </c>
      <c r="E24" s="34">
        <f>D24*$F$17*$F$18</f>
        <v>17107.794</v>
      </c>
      <c r="K24"/>
    </row>
    <row r="25" spans="1:5" s="5" customFormat="1" ht="45.75" customHeight="1">
      <c r="A25" s="14">
        <v>5</v>
      </c>
      <c r="B25" s="14" t="s">
        <v>84</v>
      </c>
      <c r="C25" s="12" t="s">
        <v>10</v>
      </c>
      <c r="D25" s="37">
        <f>1.62*1.1</f>
        <v>1.7820000000000003</v>
      </c>
      <c r="E25" s="34">
        <f>D25*$F$17*$F$18</f>
        <v>7986.924000000001</v>
      </c>
    </row>
    <row r="26" spans="1:5" s="13" customFormat="1" ht="12.75" customHeight="1">
      <c r="A26" s="17" t="s">
        <v>11</v>
      </c>
      <c r="B26" s="18"/>
      <c r="C26" s="18"/>
      <c r="D26" s="36">
        <f>SUM(D23:D25)</f>
        <v>9.669</v>
      </c>
      <c r="E26" s="33">
        <f>D26*$F$17*$F$18</f>
        <v>43336.458</v>
      </c>
    </row>
    <row r="27" spans="1:7" s="13" customFormat="1" ht="12.75" customHeight="1">
      <c r="A27" s="38" t="s">
        <v>13</v>
      </c>
      <c r="B27" s="39"/>
      <c r="C27" s="39"/>
      <c r="D27" s="40">
        <f>D21+D26</f>
        <v>9.757</v>
      </c>
      <c r="E27" s="41">
        <f>D27*$F$17*$F$18</f>
        <v>43730.873999999996</v>
      </c>
      <c r="G27" s="42"/>
    </row>
    <row r="28" spans="1:7" s="5" customFormat="1" ht="27" customHeight="1">
      <c r="A28" s="110" t="s">
        <v>14</v>
      </c>
      <c r="B28" s="111"/>
      <c r="C28" s="111"/>
      <c r="D28" s="111"/>
      <c r="E28" s="112"/>
      <c r="G28" s="42"/>
    </row>
    <row r="29" spans="1:7" s="10" customFormat="1" ht="27.75" customHeight="1">
      <c r="A29" s="8"/>
      <c r="B29" s="8" t="s">
        <v>8</v>
      </c>
      <c r="C29" s="9"/>
      <c r="D29" s="9"/>
      <c r="E29" s="9"/>
      <c r="G29" s="43"/>
    </row>
    <row r="30" spans="1:7" s="20" customFormat="1" ht="42.75" customHeight="1">
      <c r="A30" s="11" t="s">
        <v>62</v>
      </c>
      <c r="B30" s="11" t="s">
        <v>47</v>
      </c>
      <c r="C30" s="19" t="s">
        <v>9</v>
      </c>
      <c r="D30" s="34">
        <f>0.41*1.1</f>
        <v>0.451</v>
      </c>
      <c r="E30" s="34">
        <f>D30*$F$17*$F$18</f>
        <v>2021.382</v>
      </c>
      <c r="G30" s="44"/>
    </row>
    <row r="31" spans="1:7" s="20" customFormat="1" ht="32.25" customHeight="1">
      <c r="A31" s="11" t="s">
        <v>46</v>
      </c>
      <c r="B31" s="11" t="s">
        <v>16</v>
      </c>
      <c r="C31" s="19" t="s">
        <v>9</v>
      </c>
      <c r="D31" s="34">
        <f>0.31*1.1</f>
        <v>0.341</v>
      </c>
      <c r="E31" s="34">
        <f>D31*$F$17*$F$18</f>
        <v>1528.362</v>
      </c>
      <c r="G31" s="44"/>
    </row>
    <row r="32" spans="1:5" s="20" customFormat="1" ht="56.25" customHeight="1">
      <c r="A32" s="11" t="s">
        <v>48</v>
      </c>
      <c r="B32" s="11" t="s">
        <v>63</v>
      </c>
      <c r="C32" s="19" t="s">
        <v>9</v>
      </c>
      <c r="D32" s="34">
        <f>0.15*1.1</f>
        <v>0.165</v>
      </c>
      <c r="E32" s="34">
        <f>D32*$F$17*$F$18</f>
        <v>739.5300000000001</v>
      </c>
    </row>
    <row r="33" spans="1:5" s="20" customFormat="1" ht="16.5" customHeight="1">
      <c r="A33" s="17" t="s">
        <v>11</v>
      </c>
      <c r="B33" s="18"/>
      <c r="C33" s="18"/>
      <c r="D33" s="33">
        <f>SUM(D30:D32)</f>
        <v>0.9570000000000001</v>
      </c>
      <c r="E33" s="33">
        <f>D33*$F$17*$F$18</f>
        <v>4289.274</v>
      </c>
    </row>
    <row r="34" spans="1:5" s="23" customFormat="1" ht="51">
      <c r="A34" s="21"/>
      <c r="B34" s="21" t="s">
        <v>64</v>
      </c>
      <c r="C34" s="22"/>
      <c r="D34" s="22"/>
      <c r="E34" s="34"/>
    </row>
    <row r="35" spans="1:5" s="20" customFormat="1" ht="41.25" customHeight="1">
      <c r="A35" s="11" t="s">
        <v>87</v>
      </c>
      <c r="B35" s="11" t="s">
        <v>49</v>
      </c>
      <c r="C35" s="24" t="s">
        <v>19</v>
      </c>
      <c r="D35" s="45">
        <f>0.15*1.1</f>
        <v>0.165</v>
      </c>
      <c r="E35" s="34">
        <f>D35*$F$17*$F$18</f>
        <v>739.5300000000001</v>
      </c>
    </row>
    <row r="36" spans="1:9" s="20" customFormat="1" ht="48">
      <c r="A36" s="11" t="s">
        <v>15</v>
      </c>
      <c r="B36" s="68" t="s">
        <v>65</v>
      </c>
      <c r="C36" s="24" t="s">
        <v>9</v>
      </c>
      <c r="D36" s="45">
        <f>0.2*1.1</f>
        <v>0.22000000000000003</v>
      </c>
      <c r="E36" s="34">
        <f>D36*$F$17*$F$18</f>
        <v>986.0400000000002</v>
      </c>
      <c r="I36" s="25"/>
    </row>
    <row r="37" spans="1:9" s="20" customFormat="1" ht="15" customHeight="1">
      <c r="A37" s="17" t="s">
        <v>11</v>
      </c>
      <c r="B37" s="18"/>
      <c r="C37" s="18"/>
      <c r="D37" s="33">
        <f>SUM(D35:D36)</f>
        <v>0.385</v>
      </c>
      <c r="E37" s="33">
        <f>D37*$F$17*$F$18</f>
        <v>1725.5700000000002</v>
      </c>
      <c r="I37" s="25"/>
    </row>
    <row r="38" spans="1:9" s="20" customFormat="1" ht="29.25" customHeight="1">
      <c r="A38" s="27"/>
      <c r="B38" s="21" t="s">
        <v>50</v>
      </c>
      <c r="C38" s="27"/>
      <c r="D38" s="19"/>
      <c r="E38" s="34"/>
      <c r="I38" s="25"/>
    </row>
    <row r="39" spans="1:9" s="23" customFormat="1" ht="52.5" customHeight="1">
      <c r="A39" s="11" t="s">
        <v>17</v>
      </c>
      <c r="B39" s="11" t="s">
        <v>51</v>
      </c>
      <c r="C39" s="19" t="s">
        <v>10</v>
      </c>
      <c r="D39" s="37">
        <f>4.55*1.1</f>
        <v>5.005</v>
      </c>
      <c r="E39" s="34">
        <f>D39*$F$17*$F$18</f>
        <v>22432.41</v>
      </c>
      <c r="I39" s="26"/>
    </row>
    <row r="40" spans="1:9" s="23" customFormat="1" ht="18.75" customHeight="1">
      <c r="A40" s="115" t="s">
        <v>11</v>
      </c>
      <c r="B40" s="115"/>
      <c r="C40" s="115"/>
      <c r="D40" s="101">
        <f>D39</f>
        <v>5.005</v>
      </c>
      <c r="E40" s="33">
        <f>D40*$F$17*$F$18</f>
        <v>22432.41</v>
      </c>
      <c r="I40" s="26"/>
    </row>
    <row r="41" spans="1:5" s="20" customFormat="1" ht="30.75" customHeight="1">
      <c r="A41" s="123" t="s">
        <v>23</v>
      </c>
      <c r="B41" s="124"/>
      <c r="C41" s="124"/>
      <c r="D41" s="124"/>
      <c r="E41" s="125"/>
    </row>
    <row r="42" spans="1:5" s="20" customFormat="1" ht="47.25" customHeight="1">
      <c r="A42" s="27" t="s">
        <v>18</v>
      </c>
      <c r="B42" s="27" t="s">
        <v>24</v>
      </c>
      <c r="C42" s="28" t="s">
        <v>19</v>
      </c>
      <c r="D42" s="45">
        <f>2.17*1.1</f>
        <v>2.387</v>
      </c>
      <c r="E42" s="34">
        <f>D42*$F$17*$F$18</f>
        <v>10698.534</v>
      </c>
    </row>
    <row r="43" spans="1:5" s="20" customFormat="1" ht="42.75" customHeight="1">
      <c r="A43" s="27" t="s">
        <v>20</v>
      </c>
      <c r="B43" s="27" t="s">
        <v>25</v>
      </c>
      <c r="C43" s="28" t="s">
        <v>19</v>
      </c>
      <c r="D43" s="45">
        <f>1.78*1.1</f>
        <v>1.9580000000000002</v>
      </c>
      <c r="E43" s="34">
        <f>D43*$F$17*$F$18</f>
        <v>8775.756000000001</v>
      </c>
    </row>
    <row r="44" spans="1:5" s="20" customFormat="1" ht="41.25" customHeight="1">
      <c r="A44" s="27" t="s">
        <v>21</v>
      </c>
      <c r="B44" s="27" t="s">
        <v>52</v>
      </c>
      <c r="C44" s="28" t="s">
        <v>19</v>
      </c>
      <c r="D44" s="45">
        <f>0.41*1.1</f>
        <v>0.451</v>
      </c>
      <c r="E44" s="34">
        <f>D44*$F$17*$F$18</f>
        <v>2021.382</v>
      </c>
    </row>
    <row r="45" spans="1:5" s="20" customFormat="1" ht="15" customHeight="1">
      <c r="A45" s="118" t="s">
        <v>11</v>
      </c>
      <c r="B45" s="119"/>
      <c r="C45" s="18"/>
      <c r="D45" s="33">
        <f>SUM(D42:D44)</f>
        <v>4.796</v>
      </c>
      <c r="E45" s="33">
        <f>D45*$F$17*$F$18</f>
        <v>21495.672</v>
      </c>
    </row>
    <row r="46" spans="1:5" s="20" customFormat="1" ht="15" customHeight="1">
      <c r="A46" s="104" t="s">
        <v>13</v>
      </c>
      <c r="B46" s="105"/>
      <c r="C46" s="46"/>
      <c r="D46" s="41">
        <f>D33+D37+D40+D45</f>
        <v>11.143</v>
      </c>
      <c r="E46" s="41">
        <f>D46*$F$17*$F$18</f>
        <v>49942.926</v>
      </c>
    </row>
    <row r="47" spans="1:5" s="6" customFormat="1" ht="12.75">
      <c r="A47" s="110" t="s">
        <v>27</v>
      </c>
      <c r="B47" s="111"/>
      <c r="C47" s="111"/>
      <c r="D47" s="111"/>
      <c r="E47" s="112"/>
    </row>
    <row r="48" spans="1:5" s="10" customFormat="1" ht="12.75">
      <c r="A48" s="29"/>
      <c r="B48" s="8" t="s">
        <v>28</v>
      </c>
      <c r="C48" s="9"/>
      <c r="D48" s="9"/>
      <c r="E48" s="33"/>
    </row>
    <row r="49" spans="1:5" ht="12.75">
      <c r="A49" s="97" t="s">
        <v>22</v>
      </c>
      <c r="B49" s="31" t="s">
        <v>29</v>
      </c>
      <c r="C49" s="31"/>
      <c r="D49" s="47"/>
      <c r="E49" s="48"/>
    </row>
    <row r="50" spans="1:5" ht="12.75">
      <c r="A50" s="30"/>
      <c r="B50" s="31" t="s">
        <v>53</v>
      </c>
      <c r="C50" s="31"/>
      <c r="D50" s="47"/>
      <c r="E50" s="48"/>
    </row>
    <row r="51" spans="1:5" ht="25.5">
      <c r="A51" s="30"/>
      <c r="B51" s="31" t="s">
        <v>68</v>
      </c>
      <c r="C51" s="31" t="s">
        <v>37</v>
      </c>
      <c r="D51" s="47">
        <f>(3.02*1.1)-0.01</f>
        <v>3.3120000000000007</v>
      </c>
      <c r="E51" s="49">
        <f>D51*$F$17*$F$18</f>
        <v>14844.384000000005</v>
      </c>
    </row>
    <row r="52" spans="1:5" ht="25.5">
      <c r="A52" s="30"/>
      <c r="B52" s="99" t="s">
        <v>94</v>
      </c>
      <c r="C52" s="31" t="s">
        <v>54</v>
      </c>
      <c r="D52" s="47">
        <f>0.31*1.1</f>
        <v>0.341</v>
      </c>
      <c r="E52" s="49">
        <f>D52*$F$17*$F$18</f>
        <v>1528.362</v>
      </c>
    </row>
    <row r="53" spans="1:5" ht="48">
      <c r="A53" s="30"/>
      <c r="B53" s="69" t="s">
        <v>66</v>
      </c>
      <c r="C53" s="70" t="s">
        <v>9</v>
      </c>
      <c r="D53" s="66">
        <f>0.1*1.1</f>
        <v>0.11000000000000001</v>
      </c>
      <c r="E53" s="67">
        <f>D53*$F$17*$F$18</f>
        <v>493.0200000000001</v>
      </c>
    </row>
    <row r="54" spans="1:5" ht="38.25">
      <c r="A54" s="97"/>
      <c r="B54" s="14" t="s">
        <v>99</v>
      </c>
      <c r="C54" s="96" t="s">
        <v>100</v>
      </c>
      <c r="D54" s="66">
        <f>0.67*1.1</f>
        <v>0.7370000000000001</v>
      </c>
      <c r="E54" s="67">
        <f>D54*$F$17*$F$18</f>
        <v>3303.2340000000004</v>
      </c>
    </row>
    <row r="55" spans="1:5" s="32" customFormat="1" ht="38.25">
      <c r="A55" s="29"/>
      <c r="B55" s="8" t="s">
        <v>32</v>
      </c>
      <c r="C55" s="8"/>
      <c r="D55" s="50"/>
      <c r="E55" s="49"/>
    </row>
    <row r="56" spans="1:5" s="32" customFormat="1" ht="15.75" customHeight="1">
      <c r="A56" s="29"/>
      <c r="B56" s="8" t="s">
        <v>33</v>
      </c>
      <c r="C56" s="8"/>
      <c r="D56" s="50"/>
      <c r="E56" s="49"/>
    </row>
    <row r="57" spans="1:5" ht="38.25">
      <c r="A57" s="97" t="s">
        <v>88</v>
      </c>
      <c r="B57" s="31" t="s">
        <v>101</v>
      </c>
      <c r="C57" s="31" t="s">
        <v>30</v>
      </c>
      <c r="D57" s="47">
        <f>1.46*1.1</f>
        <v>1.606</v>
      </c>
      <c r="E57" s="49">
        <f>D57*$F$17*$F$18</f>
        <v>7198.092000000001</v>
      </c>
    </row>
    <row r="58" spans="1:5" ht="36" customHeight="1">
      <c r="A58" s="97" t="s">
        <v>89</v>
      </c>
      <c r="B58" s="31" t="s">
        <v>55</v>
      </c>
      <c r="C58" s="31" t="s">
        <v>10</v>
      </c>
      <c r="D58" s="47">
        <f>0.52*1.1</f>
        <v>0.5720000000000001</v>
      </c>
      <c r="E58" s="49">
        <f>D58*$F$17*$F$18</f>
        <v>2563.704</v>
      </c>
    </row>
    <row r="59" spans="1:5" ht="34.5" customHeight="1">
      <c r="A59" s="97" t="s">
        <v>90</v>
      </c>
      <c r="B59" s="31" t="s">
        <v>56</v>
      </c>
      <c r="C59" s="31" t="s">
        <v>34</v>
      </c>
      <c r="D59" s="47">
        <f>0.21*1.1</f>
        <v>0.231</v>
      </c>
      <c r="E59" s="49">
        <f>D59*$F$17*$F$18</f>
        <v>1035.342</v>
      </c>
    </row>
    <row r="60" spans="1:5" s="32" customFormat="1" ht="12.75">
      <c r="A60" s="29"/>
      <c r="B60" s="8" t="s">
        <v>35</v>
      </c>
      <c r="C60" s="8"/>
      <c r="D60" s="50"/>
      <c r="E60" s="49"/>
    </row>
    <row r="61" spans="1:5" ht="43.5" customHeight="1">
      <c r="A61" s="97" t="s">
        <v>91</v>
      </c>
      <c r="B61" s="96" t="s">
        <v>102</v>
      </c>
      <c r="C61" s="31" t="s">
        <v>30</v>
      </c>
      <c r="D61" s="47">
        <f>2.69*1.1</f>
        <v>2.959</v>
      </c>
      <c r="E61" s="49">
        <f>D61*$F$17*$F$18</f>
        <v>13262.238000000001</v>
      </c>
    </row>
    <row r="62" spans="1:5" ht="44.25" customHeight="1">
      <c r="A62" s="97" t="s">
        <v>92</v>
      </c>
      <c r="B62" s="31" t="s">
        <v>36</v>
      </c>
      <c r="C62" s="31" t="s">
        <v>31</v>
      </c>
      <c r="D62" s="47">
        <f>0.26*1.1</f>
        <v>0.28600000000000003</v>
      </c>
      <c r="E62" s="49">
        <f>D62*$F$17*$F$18</f>
        <v>1281.852</v>
      </c>
    </row>
    <row r="63" spans="1:5" s="32" customFormat="1" ht="14.25" customHeight="1">
      <c r="A63" s="29"/>
      <c r="B63" s="8" t="s">
        <v>38</v>
      </c>
      <c r="C63" s="8"/>
      <c r="D63" s="50"/>
      <c r="E63" s="49"/>
    </row>
    <row r="64" spans="1:5" ht="42" customHeight="1">
      <c r="A64" s="97" t="s">
        <v>93</v>
      </c>
      <c r="B64" s="31" t="s">
        <v>85</v>
      </c>
      <c r="C64" s="31" t="s">
        <v>57</v>
      </c>
      <c r="D64" s="47">
        <f>1.48*1.1</f>
        <v>1.6280000000000001</v>
      </c>
      <c r="E64" s="49">
        <f>D64*$F$17*$F$18</f>
        <v>7296.696</v>
      </c>
    </row>
    <row r="65" spans="1:5" ht="89.25" customHeight="1">
      <c r="A65" s="98" t="s">
        <v>26</v>
      </c>
      <c r="B65" s="31" t="s">
        <v>86</v>
      </c>
      <c r="C65" s="64" t="s">
        <v>10</v>
      </c>
      <c r="D65" s="66">
        <f>0.1*1.1</f>
        <v>0.11000000000000001</v>
      </c>
      <c r="E65" s="67">
        <f>D65*$F$17*$F$18</f>
        <v>493.0200000000001</v>
      </c>
    </row>
    <row r="66" spans="1:6" ht="12.75">
      <c r="A66" s="51" t="s">
        <v>13</v>
      </c>
      <c r="B66" s="52"/>
      <c r="C66" s="53"/>
      <c r="D66" s="54">
        <f>SUM(D51:D65)</f>
        <v>11.892</v>
      </c>
      <c r="E66" s="55">
        <f>D66*$F$17*$F$18</f>
        <v>53299.94399999999</v>
      </c>
      <c r="F66" s="56"/>
    </row>
    <row r="67" spans="1:5" ht="12.75">
      <c r="A67" s="120" t="s">
        <v>58</v>
      </c>
      <c r="B67" s="121"/>
      <c r="C67" s="121"/>
      <c r="D67" s="121"/>
      <c r="E67" s="122"/>
    </row>
    <row r="68" spans="1:6" ht="25.5">
      <c r="A68" s="60">
        <v>39</v>
      </c>
      <c r="B68" s="59" t="s">
        <v>59</v>
      </c>
      <c r="C68" s="61"/>
      <c r="D68" s="65">
        <f>6.88*1.1</f>
        <v>7.5680000000000005</v>
      </c>
      <c r="E68" s="65">
        <f>D68*F17*F18</f>
        <v>33919.776</v>
      </c>
      <c r="F68" s="56"/>
    </row>
    <row r="69" spans="1:5" ht="12.75">
      <c r="A69" s="62" t="s">
        <v>39</v>
      </c>
      <c r="B69" s="57"/>
      <c r="C69" s="58"/>
      <c r="D69" s="50">
        <f>D27+D46+D66+D68</f>
        <v>40.36</v>
      </c>
      <c r="E69" s="63">
        <f>D69*F17*F18</f>
        <v>180893.52</v>
      </c>
    </row>
    <row r="70" spans="1:5" ht="51">
      <c r="A70" s="84"/>
      <c r="B70" s="85" t="s">
        <v>78</v>
      </c>
      <c r="C70" s="86"/>
      <c r="D70" s="50"/>
      <c r="E70" s="87"/>
    </row>
    <row r="71" spans="1:5" ht="12.75">
      <c r="A71" s="88"/>
      <c r="B71" s="89" t="s">
        <v>79</v>
      </c>
      <c r="C71" s="90" t="s">
        <v>80</v>
      </c>
      <c r="D71" s="91">
        <f>0.029*13.3*89.9/373.5</f>
        <v>0.09283649263721555</v>
      </c>
      <c r="E71" s="92">
        <f>D71*F17*12</f>
        <v>416.0931600000001</v>
      </c>
    </row>
    <row r="72" spans="1:5" ht="12.75">
      <c r="A72" s="88"/>
      <c r="B72" s="89" t="s">
        <v>81</v>
      </c>
      <c r="C72" s="90" t="s">
        <v>80</v>
      </c>
      <c r="D72" s="91">
        <f>0.029*237.61*89.9/373.5</f>
        <v>1.6585623319946454</v>
      </c>
      <c r="E72" s="92">
        <f>D72*F17*9</f>
        <v>5575.257279000001</v>
      </c>
    </row>
    <row r="73" spans="1:5" ht="12.75">
      <c r="A73" s="12"/>
      <c r="B73" s="89" t="s">
        <v>82</v>
      </c>
      <c r="C73" s="93" t="s">
        <v>80</v>
      </c>
      <c r="D73" s="91">
        <f>0.55*4.86*89.9/373.5</f>
        <v>0.6433807228915664</v>
      </c>
      <c r="E73" s="92">
        <f>D73*F17*12</f>
        <v>2883.632400000001</v>
      </c>
    </row>
    <row r="74" spans="1:5" ht="44.25" customHeight="1">
      <c r="A74" s="106" t="s">
        <v>83</v>
      </c>
      <c r="B74" s="107"/>
      <c r="C74" s="108"/>
      <c r="D74" s="94">
        <f>D69+D71+D72+D73</f>
        <v>42.75477954752343</v>
      </c>
      <c r="E74" s="95">
        <f>D74*$F$17*$F$18</f>
        <v>191626.921932</v>
      </c>
    </row>
    <row r="75" spans="1:5" ht="182.25" customHeight="1">
      <c r="A75" s="127" t="s">
        <v>71</v>
      </c>
      <c r="B75" s="127"/>
      <c r="C75" s="127"/>
      <c r="D75" s="127"/>
      <c r="E75" s="127"/>
    </row>
    <row r="76" spans="1:3" ht="12.75">
      <c r="A76"/>
      <c r="B76"/>
      <c r="C76"/>
    </row>
    <row r="77" spans="1:5" ht="28.5" customHeight="1">
      <c r="A77" s="128" t="s">
        <v>72</v>
      </c>
      <c r="B77" s="129"/>
      <c r="C77" s="129"/>
      <c r="D77" s="129"/>
      <c r="E77" s="129"/>
    </row>
    <row r="78" spans="1:3" ht="12.75">
      <c r="A78"/>
      <c r="B78"/>
      <c r="C78"/>
    </row>
    <row r="79" spans="1:5" ht="12.75">
      <c r="A79" s="130" t="s">
        <v>73</v>
      </c>
      <c r="B79" s="130"/>
      <c r="C79" s="130"/>
      <c r="D79" s="130"/>
      <c r="E79" s="130"/>
    </row>
    <row r="80" spans="1:5" ht="22.5">
      <c r="A80" s="79" t="s">
        <v>74</v>
      </c>
      <c r="B80" s="80"/>
      <c r="C80" s="81"/>
      <c r="D80" s="116" t="s">
        <v>75</v>
      </c>
      <c r="E80" s="117"/>
    </row>
    <row r="81" spans="1:4" ht="12.75">
      <c r="A81" s="76"/>
      <c r="B81" s="82" t="s">
        <v>76</v>
      </c>
      <c r="D81" s="83" t="s">
        <v>77</v>
      </c>
    </row>
    <row r="82" spans="1:3" ht="12.75">
      <c r="A82"/>
      <c r="B82"/>
      <c r="C82"/>
    </row>
    <row r="83" spans="1:3" ht="12.75">
      <c r="A83"/>
      <c r="B83"/>
      <c r="C83"/>
    </row>
    <row r="84" spans="1:3" ht="11.25" customHeight="1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</sheetData>
  <sheetProtection/>
  <mergeCells count="19">
    <mergeCell ref="D80:E80"/>
    <mergeCell ref="A45:B45"/>
    <mergeCell ref="A67:E67"/>
    <mergeCell ref="A41:E41"/>
    <mergeCell ref="A18:E18"/>
    <mergeCell ref="A12:E12"/>
    <mergeCell ref="A75:E75"/>
    <mergeCell ref="A77:E77"/>
    <mergeCell ref="A79:E79"/>
    <mergeCell ref="A11:B11"/>
    <mergeCell ref="A46:B46"/>
    <mergeCell ref="A74:C74"/>
    <mergeCell ref="C2:E2"/>
    <mergeCell ref="A47:E47"/>
    <mergeCell ref="A14:E14"/>
    <mergeCell ref="A17:E17"/>
    <mergeCell ref="A22:E22"/>
    <mergeCell ref="A28:E28"/>
    <mergeCell ref="A40:C40"/>
  </mergeCells>
  <printOptions/>
  <pageMargins left="0.7480314960629921" right="0.5511811023622047" top="0.4330708661417323" bottom="0.2755905511811024" header="0.5118110236220472" footer="0.5118110236220472"/>
  <pageSetup fitToHeight="2" fitToWidth="1" horizontalDpi="600" verticalDpi="600" orientation="portrait" scale="6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o.luceva</cp:lastModifiedBy>
  <cp:lastPrinted>2022-08-02T04:30:55Z</cp:lastPrinted>
  <dcterms:created xsi:type="dcterms:W3CDTF">1996-10-08T23:32:33Z</dcterms:created>
  <dcterms:modified xsi:type="dcterms:W3CDTF">2022-08-02T04:31:04Z</dcterms:modified>
  <cp:category/>
  <cp:version/>
  <cp:contentType/>
  <cp:contentStatus/>
</cp:coreProperties>
</file>