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2888" windowHeight="8868" tabRatio="535" activeTab="0"/>
  </bookViews>
  <sheets>
    <sheet name="прил 6" sheetId="1" r:id="rId1"/>
    <sheet name="прил 7" sheetId="2" r:id="rId2"/>
  </sheets>
  <externalReferences>
    <externalReference r:id="rId5"/>
  </externalReferences>
  <definedNames>
    <definedName name="_xlnm._FilterDatabase" localSheetId="0" hidden="1">'прил 6'!$A$11:$G$493</definedName>
    <definedName name="_xlnm._FilterDatabase" localSheetId="1" hidden="1">'прил 7'!$F$17:$F$332</definedName>
    <definedName name="QQQ" localSheetId="0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hidden="1">{#N/A,#N/A,FALSE,"Вып.доходы"}</definedName>
    <definedName name="TableHeaderYear1">'прил 7'!#REF!</definedName>
    <definedName name="wrn.выпдох." localSheetId="0" hidden="1">{#N/A,#N/A,FALSE,"Вып.доходы"}</definedName>
    <definedName name="wrn.выпдох." hidden="1">{#N/A,#N/A,FALSE,"Вып.доходы"}</definedName>
    <definedName name="ААА" localSheetId="0" hidden="1">{#N/A,#N/A,FALSE,"Вып.доходы"}</definedName>
    <definedName name="ААА" hidden="1">{#N/A,#N/A,FALSE,"Вып.доходы"}</definedName>
    <definedName name="в" localSheetId="0" hidden="1">{#N/A,#N/A,FALSE,"Вып.доходы"}</definedName>
    <definedName name="в" hidden="1">{#N/A,#N/A,FALSE,"Вып.доходы"}</definedName>
    <definedName name="глшгл" hidden="1">{#N/A,#N/A,FALSE,"Вып.доходы"}</definedName>
    <definedName name="гпш" hidden="1">{#N/A,#N/A,FALSE,"Вып.доходы"}</definedName>
    <definedName name="д" localSheetId="0" hidden="1">{#N/A,#N/A,FALSE,"Вып.доходы"}</definedName>
    <definedName name="д" hidden="1">{#N/A,#N/A,FALSE,"Вып.доходы"}</definedName>
    <definedName name="е" localSheetId="0" hidden="1">{#N/A,#N/A,FALSE,"Вып.доходы"}</definedName>
    <definedName name="е" hidden="1">{#N/A,#N/A,FALSE,"Вып.доходы"}</definedName>
    <definedName name="Еще" localSheetId="0" hidden="1">{#N/A,#N/A,FALSE,"Вып.доходы"}</definedName>
    <definedName name="Еще" hidden="1">{#N/A,#N/A,FALSE,"Вып.доходы"}</definedName>
    <definedName name="_xlnm.Print_Titles" localSheetId="0">'прил 6'!$A:$B,'прил 6'!$9:$11</definedName>
    <definedName name="й" localSheetId="0" hidden="1">{#N/A,#N/A,FALSE,"Вып.доходы"}</definedName>
    <definedName name="й" hidden="1">{#N/A,#N/A,FALSE,"Вып.доходы"}</definedName>
    <definedName name="к" localSheetId="0" hidden="1">{#N/A,#N/A,FALSE,"Вып.доходы"}</definedName>
    <definedName name="к" hidden="1">{#N/A,#N/A,FALSE,"Вып.доходы"}</definedName>
    <definedName name="л" localSheetId="0" hidden="1">{#N/A,#N/A,FALSE,"Вып.доходы"}</definedName>
    <definedName name="л" hidden="1">{#N/A,#N/A,FALSE,"Вып.доходы"}</definedName>
    <definedName name="н" hidden="1">{#N/A,#N/A,FALSE,"Вып.доходы"}</definedName>
    <definedName name="нг" hidden="1">{#N/A,#N/A,FALSE,"Вып.доходы"}</definedName>
    <definedName name="_xlnm.Print_Area" localSheetId="0">'прил 6'!$A$1:$G$493</definedName>
    <definedName name="_xlnm.Print_Area" localSheetId="1">'прил 7'!$A$1:$G$332</definedName>
    <definedName name="п" localSheetId="0" hidden="1">{#N/A,#N/A,FALSE,"Вып.доходы"}</definedName>
    <definedName name="п" hidden="1">{#N/A,#N/A,FALSE,"Вып.доходы"}</definedName>
    <definedName name="пп" localSheetId="0" hidden="1">{#N/A,#N/A,FALSE,"Вып.доходы"}</definedName>
    <definedName name="пп" hidden="1">{#N/A,#N/A,FALSE,"Вып.доходы"}</definedName>
    <definedName name="про" localSheetId="0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hidden="1">{#N/A,#N/A,FALSE,"Вып.доходы"}</definedName>
    <definedName name="рр" localSheetId="0" hidden="1">{#N/A,#N/A,FALSE,"Вып.доходы"}</definedName>
    <definedName name="рр" hidden="1">{#N/A,#N/A,FALSE,"Вып.доходы"}</definedName>
    <definedName name="с" localSheetId="0" hidden="1">{#N/A,#N/A,FALSE,"Вып.доходы"}</definedName>
    <definedName name="с" hidden="1">{#N/A,#N/A,FALSE,"Вып.доходы"}</definedName>
    <definedName name="у" localSheetId="0" hidden="1">{#N/A,#N/A,FALSE,"Вып.доходы"}</definedName>
    <definedName name="у" hidden="1">{#N/A,#N/A,FALSE,"Вып.доходы"}</definedName>
    <definedName name="укке" hidden="1">{#N/A,#N/A,FALSE,"Вып.доходы"}</definedName>
    <definedName name="уц" hidden="1">{#N/A,#N/A,FALSE,"Вып.доходы"}</definedName>
    <definedName name="функ" localSheetId="0" hidden="1">{#N/A,#N/A,FALSE,"Вып.доходы"}</definedName>
    <definedName name="функ" hidden="1">{#N/A,#N/A,FALSE,"Вып.доходы"}</definedName>
    <definedName name="х" localSheetId="0" hidden="1">{#N/A,#N/A,FALSE,"Вып.доходы"}</definedName>
    <definedName name="х" hidden="1">{#N/A,#N/A,FALSE,"Вып.доходы"}</definedName>
    <definedName name="ц" localSheetId="0" hidden="1">{#N/A,#N/A,FALSE,"Вып.доходы"}</definedName>
    <definedName name="ц" hidden="1">{#N/A,#N/A,FALSE,"Вып.доходы"}</definedName>
    <definedName name="цукц" hidden="1">{#N/A,#N/A,FALSE,"Вып.доходы"}</definedName>
    <definedName name="ш" hidden="1">{#N/A,#N/A,FALSE,"Вып.доходы"}</definedName>
    <definedName name="щз" hidden="1">{#N/A,#N/A,FALSE,"Вып.доходы"}</definedName>
    <definedName name="щню.п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<sst xmlns="http://schemas.openxmlformats.org/spreadsheetml/2006/main" count="3305" uniqueCount="446">
  <si>
    <t xml:space="preserve"> - расходы на реализацию мероприятий, связанных с осуществлением наказов избирателей </t>
  </si>
  <si>
    <t xml:space="preserve">Муниципальная программа "Развитие культуры в Елизовском городском поселении в 2015-2016 годы". Подпрограмма "Традиционная культура и народное творчество в Елизовском городском поселении в 2016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</si>
  <si>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программа "Проведение восстановительного ремонта жилых помещений муниципального жилищного фонда в Елизовском городском поселении в 2016 году"</t>
  </si>
  <si>
    <t xml:space="preserve">Муниципальная программа "Проведение восстановительного ремонта жилых помещений муниципального жилищного фонда в Елизовском городском поселении в 2016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</si>
  <si>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99 0 00 80040</t>
  </si>
  <si>
    <t>Погашение кредиторской задолженности. 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2014 году". Подпрограмма "Благоустройство территории Елизовского городского поселения в 2014 году"</t>
  </si>
  <si>
    <t>05 3 03 09990</t>
  </si>
  <si>
    <t>Основное мероприятие "Приобретение строительно-дорожной и коммунальной техники, устройство площадок под установку мусоросборных контейнеров, приобретение мусоросборных контейнеров, благоустройство муниципальных бюжетных учреждений, расположенных в Елизовском городском поселении"</t>
  </si>
  <si>
    <t>Непрограммные расходы. Сохранение среднего месячного заработка на период трудоустройства</t>
  </si>
  <si>
    <t>99 0 00 20060</t>
  </si>
  <si>
    <t>99 0 00 52240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</si>
  <si>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</si>
  <si>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Муниципальная программа "Профилактика правонарушений, терроризма, экстремизма, наркомании и алкоголизма в Елизовском городском поселении в 2016 году". Подпрограмма "Профилактика правонарушений, преступлений и повышение безопасности дорожного движения в Елизовском городском поселении в 2016 году"</t>
  </si>
  <si>
    <t>Муниципальная программа "Профилактика правонарушений, терроризма, экстремизма, наркомании и алкоголизма в Елизовском городском поселении в 2016 году"</t>
  </si>
  <si>
    <t>Основное мероприятие "Проведение мероприятий по установке коллективных (общедомовых) приборов учета в многоквартирных домах в Камчатском крае, индивидуальных приборов учета на объектах муниципального фонда и в жилых помещениях, находящихся в собственности граждан, признанных в установленном порядке малоимущими, узлов учета коммунальных ресурсов на источниках тепло-, водоснабжения"</t>
  </si>
  <si>
    <t xml:space="preserve">Муниципальная программа "Профилактика правонарушений, терроризма, экстремизма, наркомании и алкоголизма в Елизовском городском поселении в 2016 году". Подпрограмма "Профилактика правонарушений, преступлений и повышение безопасности дорожного движения в Елизовском городском поселении в 2016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</si>
  <si>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программа "Профилактика правонарушений, терроризма, экстремизма, наркомании и алкоголизма в Елизовском городском поселении в 2016 году". Подпрограмма "Профилактика терроризма и экстремизма в Елизовском городском поселении в 2016 году"</t>
  </si>
  <si>
    <t>05 3 00 40060</t>
  </si>
  <si>
    <t>05 3 01 40060</t>
  </si>
  <si>
    <t xml:space="preserve">Муниципальная программа 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2016 году". Подпрограмма "Благоустройство территории Елизовского городского поселения в 2016 году". Реализация  основных мероприятий программы, подпрограммы за счет средств краевого бюджета </t>
  </si>
  <si>
    <t>Муниципальная программа "Профилактика правонарушений, терроризма, экстремизма, наркомании и алкоголизма в Елизовском городском поселении в 2016 году". Подпрограмма "Профилактика правонарушений, преступлений и повышение безопасности дорожного движения в Елизовском городском поселении в 2016 году". Реализация  основных мероприятий программы, подпрограммы за счет средств краевого бюджета</t>
  </si>
  <si>
    <t>06 1 00 40060</t>
  </si>
  <si>
    <t>06 1 01 40060</t>
  </si>
  <si>
    <t>05 3 02 40060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</si>
  <si>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2016 году". Подпрограмма "Благоустройство территории Елизовского городского поселения в 2016 году". Реализация  основных мероприятий программы, подпрограммы за счет средств краевого бюджета</t>
  </si>
  <si>
    <t>05 1 01 40060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</si>
  <si>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2016 году". Подпрограмма "Энергосбережение и повышение энергетической эффективности объектов жилищного фонда в Елизовском городском поселении на 2016 год".  Реализация  основных мероприятий программы, подпрограммы за счет средств краевого бюджета</t>
  </si>
  <si>
    <t>99 0 00 10210</t>
  </si>
  <si>
    <t>Взносы в уставные капиталы унитарных муниципальных предприятий Елизовского городского поселения</t>
  </si>
  <si>
    <t>05 1 02 40060</t>
  </si>
  <si>
    <t xml:space="preserve">Муниципальная программа "Профилактика правонарушений, терроризма, экстремизма, наркомании и алкоголизма в Елизовском городском поселении в 2016 году". Подпрограмма "Профилактика терроризма и экстремизма в Елизовском городском поселении в 2016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</si>
  <si>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2016 год на территории Елизовского городского поселения"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</si>
  <si>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2016 год на территории Елизовского городского поселения". Подпрограмма "Обеспечение пожарной безопасности в Елизовском городском поселении"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</si>
  <si>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2016 год на территории Елизовского городского поселения". Подпрограмма "Развитие гражданской обороны и обеспечение радиационной, химической и биологической безопасности в Елизовском городском поселении"</t>
  </si>
  <si>
    <t xml:space="preserve">Муниципальная программа "Защита населения, территории от чрезвычайных ситуаций, обеспечение пожарной безопасности, развитие гражданской обороны на 2016 год на территории Елизовского городского поселения". Подпрограмма "Развитие гражданской обороны и обеспечение радиационной, химической и биологической безопасности в Елизовском городском поселении".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</si>
  <si>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99 0 00 10090</t>
  </si>
  <si>
    <t>04 0 00 00000</t>
  </si>
  <si>
    <t>04 0 01 09990</t>
  </si>
  <si>
    <t>04 0 00 09990</t>
  </si>
  <si>
    <t>Основное мероприятие "Выполнение работ по восстановительному ремонту жилых помещений, находящихся в собственности Елизовского городского поселения"</t>
  </si>
  <si>
    <t>10 0 00 00000</t>
  </si>
  <si>
    <t>10 3 00 00000</t>
  </si>
  <si>
    <t>10 3 00 09990</t>
  </si>
  <si>
    <t>10 3 01 09990</t>
  </si>
  <si>
    <t>Основное мероприятие "Переселение граждан из аварийного жилищного фонда в Елизовском городском поселении в соответствии с жилищным законодательством"</t>
  </si>
  <si>
    <t>Основное мероприятие "Снос аварийных домов"</t>
  </si>
  <si>
    <t>Основное мероприятие "Разработка заключений о техническом состоянии многоквартирных домов, подлежащих признанию аварийными"</t>
  </si>
  <si>
    <t>10 3 02 09990</t>
  </si>
  <si>
    <t>10 3 03 09990</t>
  </si>
  <si>
    <t>10 5 00 09990</t>
  </si>
  <si>
    <t>10 5 00 00000</t>
  </si>
  <si>
    <t>10 5 01 09990</t>
  </si>
  <si>
    <t>Основное мероприятие "Переселение граждан"</t>
  </si>
  <si>
    <t>99 0 00 10100</t>
  </si>
  <si>
    <t>99 0 00 10150</t>
  </si>
  <si>
    <t>05 1 00 00000</t>
  </si>
  <si>
    <t>05 1 00 09990</t>
  </si>
  <si>
    <t>05 1 01 09990</t>
  </si>
  <si>
    <t>Основное мероприятие "Проведение мероприятий, направленных на ремонт ветхих и аварийных сетей"</t>
  </si>
  <si>
    <t>Основное мероприятие "Проведение мероприятий по установке коллективных (общедомовых) приборов учета в многоквартирных домах в Камчатском крае, индивидуальных приборов учетана объектах муниципального фонда и в жилых помещениях, находящихся в собственности граждан, признанных в установленном порядке малоимущими, узлов учета коммунальных ресурсов на источниках тепло-, водоснабжения"</t>
  </si>
  <si>
    <t>05 1 02 09990</t>
  </si>
  <si>
    <t>Муниципальная программа "Обеспечение доступным и комфортным жильем жителей Елизовского городского поселения в 2016 году</t>
  </si>
  <si>
    <t>Муниципальная программа "Обеспечение доступным и комфортным жильем жителей Елизовского городского поселения в 2016 году. Подпрограмма "Адресная программа по переселению граждан из аварийного жилищного фонда в Елизовском городском поселении в 2016 году"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</si>
  <si>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2016 году". Подпрограмма "Энергосбережение и повышение энергетической эффективности объектов жилищного фонда в Елизовском городском поселении на 2016 год".</t>
  </si>
  <si>
    <t>05 1 05 09990</t>
  </si>
  <si>
    <t xml:space="preserve">Муниципальная программа "Обеспечение доступным и комфортным жильем жителей Елизовского городского поселения в 2016 году. Подпрограмма "Адресная программа по переселению граждан из аварийного жилищного фонда в Елизовском городском поселении в 2016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</si>
  <si>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программа "Обеспечение доступным и комфортным жильем жителей Елизовского городского поселения в 2016 году. Подпрограмма "Переселение граждан из аварийных жилых домов и непригодных для проживания жилых помещений в Елизовском городском поселении в 2016 году"</t>
  </si>
  <si>
    <t xml:space="preserve"> - ИМТ на обеспечение софинансирования мероприятий государственных программ Камчатского края</t>
  </si>
  <si>
    <t xml:space="preserve">Муниципальная программа "Обеспечение доступным и комфортным жильем жителей Елизовского городского поселения в 2016 году. Подпрограмма "Переселение граждан из аварийных жилых домов и непригодных для проживания жилых помещений в Елизовском городском поселении в 2016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</si>
  <si>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программа "Обеспечение доступным и комфортным жильем жителей Елизовского городского посления в 2016 году</t>
  </si>
  <si>
    <t>Муниципальная программа "Обеспечение доступным и комфортным жильем жителей Елизовского городского посления в 2016 году.Подпрограмма "Стимулирование развития жилищного строительства в Елизовском городском поселении в 2016 году"</t>
  </si>
  <si>
    <t xml:space="preserve"> Непрограммные расходы.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</si>
  <si>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 xml:space="preserve">Муниципальная программа "Обеспечение доступным и комфортным жильем жителей Елизовского городского посления в 2016 году.Подпрограмма "Стимулирование развития жилищного строительства в Елизовском городском поселении в 2016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</si>
  <si>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2016 год на территории Елизовского городского поселения". Подпрограмма "Обеспечение пожарной безопасности в Елизовском городском поселении".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</si>
  <si>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Муниципальная программа "Обеспечение доступным и комфортным жильем жителей Елизовского городского поселения в 2016 году. Подпрограмма "Повышение устойчивости жилых домов, основных объектов и систем жизнеобеспечения в Елизовском городском поселении в 2016 году"</t>
  </si>
  <si>
    <t xml:space="preserve">Муниципальная программа "Обеспечение доступным и комфортным жильем жителей Елизовского городского поселения в 2016 году. Подпрограмма "Повышение устойчивости жилых домов, основных объектов и систем жизнеобеспечения в Елизовском городском поселении в 2016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</si>
  <si>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программа "Обеспечение доступным и комфортным жильем жителей Елизовского городского поселения в 2016 году"</t>
  </si>
  <si>
    <t>05 1 00 40060</t>
  </si>
  <si>
    <t>05 1 05 40060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</si>
  <si>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видов расходов классификации расходов бюджетов на 2016 год</t>
  </si>
  <si>
    <t>Муниципальная программа "Обеспечение доступным и комфортным жильем жителей Елизовского городского поселения в 2016 году". Подпрограмма "Обеспечение жильем молодых семей в Елизовском городском поселении в 2016 году"</t>
  </si>
  <si>
    <t>05 3 05 09990</t>
  </si>
  <si>
    <t>Основное мероприятие "Изготовление и установка малых архитектурных форм"</t>
  </si>
  <si>
    <t>06 3 01 40060</t>
  </si>
  <si>
    <t>06 3 00 40060</t>
  </si>
  <si>
    <t xml:space="preserve">Муниципальная программа "Профилактика правонарушений, терроризма, экстремизма, наркомании и алкоголизма в Елизовском городском поселении в 2016 году". Подпрограмма "Профилактика терроризма и экстремизма в Елизовском городском поселении в 2016 году". Реализация  основных мероприятий программы, подпрограммы за счет средств краевого бюджета </t>
  </si>
  <si>
    <t xml:space="preserve">Муниципальная программа "Профилактика правонарушений, терроризма, экстремизма, наркомании и алкоголизма в Елизовском городском поселении в 2016 году". Подпрограмма "Профилактика правонарушений, преступлений и повышение безопасности дорожного движения в Елизовском городском поселении в 2016 году". Реализация  основных мероприятий программы, подпрограммы за счет средств краевого бюджета </t>
  </si>
  <si>
    <t xml:space="preserve">Муниципальная программа "Обеспечение доступным и комфортным жильем жителей Елизовского городского поселения в 2016 году". Подпрограмма "Обеспечение жильем молодых семей в Елизовском городском поселении в 2016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</si>
  <si>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программа "Обеспечение доступным и комфортным жильем жителей Елизовского городского посления в 2016 году"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</si>
  <si>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2016 году"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</si>
  <si>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2016 году". Подпрограмма "Энергосбережение и повышение энергетической эффективности объектов жилищного фонда в Елизовском городском поселении на 2016 год"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</si>
  <si>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2016 году". Подпрограмма "Энергосбережение и повышение энергетической эффективности объектов жилищного фонда в Елизовском городском поселении на 2016 год".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</si>
  <si>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Непрограммные расходы. Расходы на обеспечение деятельности (оказание услуг) МБУ "Благоустройство города Елизово", в том числе на предоставление субсидий</t>
  </si>
  <si>
    <t>Основное мероприятие "Модернизация систем энерго-, теплоснабжения на территории Елизовского городского поселения"</t>
  </si>
  <si>
    <t>05 1 04 09990</t>
  </si>
  <si>
    <t>Непрограммные расходы. 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</si>
  <si>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Непрограммные расходы. Резервный фонд местной администрации</t>
  </si>
  <si>
    <t>Основное мероприятие "Мероприятия, направленные на проведение технического учета и инвентаризации объектов топливно-энергетического и жилищно-коммунального комплексов"</t>
  </si>
  <si>
    <t>Непрограммные расходы. Обеспечение  мер социальной поддержки гражданам, удостоенным званием "Почетный гражданин города "Елизово"</t>
  </si>
  <si>
    <t>Непрограммные расходы. Доплаты к пенсиям муниципальных служащих</t>
  </si>
  <si>
    <t>Непрограммные расходы. Зимнее содержание дорог</t>
  </si>
  <si>
    <t>Непрограммные расходы. 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</si>
  <si>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Непрограммные расходы. Расходы на обеспечение деятельности (оказание услуг) МБУ Городской дом культуры "Пограничный", в том числе на предоставление субсидий</t>
  </si>
  <si>
    <t>Непрограммные расходы. Расходы на обеспечение деятельности (оказание услуг) МАУ "Елизовский городской спортивный физкультурно-оздоровительный центр", в том числе на предоставление субсидий</t>
  </si>
  <si>
    <t>Непрограммные расходы.Субсидия юридическим лицам (за исключением государственных (муниципальных) учреждений), и индивидуальным предпринимателям в целях возмещения затрат по обеспечению населения услугами бытового обслуживания</t>
  </si>
  <si>
    <t>Непрограммные расходы. Электроэнергия уличного освещения</t>
  </si>
  <si>
    <t xml:space="preserve">Непрограммные расходы. Организация и содержание мест захоронения </t>
  </si>
  <si>
    <t>Непрограммные расходы. Председатель представительного органа муниципального образования и его заместители</t>
  </si>
  <si>
    <t>Предельный без остатка</t>
  </si>
  <si>
    <t>До предельного без остатка</t>
  </si>
  <si>
    <t>Непрограммные расходы.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края.</t>
  </si>
  <si>
    <t>12</t>
  </si>
  <si>
    <t>До предельного с остатком</t>
  </si>
  <si>
    <t>Непрограммные расходы. Руководитель Контрольно-счетной палаты муниципального образования и его заместители</t>
  </si>
  <si>
    <t>0314</t>
  </si>
  <si>
    <t>Основное мероприятие "Разработка проектов градостроительной документации"</t>
  </si>
  <si>
    <t>Другие вопросы в области национальной безопасности и правоохранительной деятельности</t>
  </si>
  <si>
    <t>99 0 00 00000</t>
  </si>
  <si>
    <t>99 0 00 10010</t>
  </si>
  <si>
    <t>99 0 00 10040</t>
  </si>
  <si>
    <t>99 0 00 10060</t>
  </si>
  <si>
    <t>99 0 00 10180</t>
  </si>
  <si>
    <t>99 0 00 10030</t>
  </si>
  <si>
    <t>99 0 00 10110</t>
  </si>
  <si>
    <t>99 0 00 10080</t>
  </si>
  <si>
    <t>99 0 00 20010</t>
  </si>
  <si>
    <t>99 0 00 20030</t>
  </si>
  <si>
    <t>99 0 00 60050</t>
  </si>
  <si>
    <t>05 0 00 00000</t>
  </si>
  <si>
    <t>05 3 00 0000</t>
  </si>
  <si>
    <t>05 3 01 09990</t>
  </si>
  <si>
    <t>05 3 00 09990</t>
  </si>
  <si>
    <t>Основное мероприятие 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многоквартирныхдомов и проездов к ним"</t>
  </si>
  <si>
    <t>06 0 00 00000</t>
  </si>
  <si>
    <t>06 1 00 00000</t>
  </si>
  <si>
    <t>06 1 00 09990</t>
  </si>
  <si>
    <t>06 1 01 09990</t>
  </si>
  <si>
    <t>10 6 01 40070</t>
  </si>
  <si>
    <t xml:space="preserve">Муниципальная программа "Обеспечение доступным и комфортным жильем жителей Елизовского городского поселения в 2016 году". Подпрограмма "Обеспечение жильем молодых семей в Елизовском городском поселении в 2016 году". Реализация  основных мероприятий программы, подпрограммы за счет средств краевого бюджета </t>
  </si>
  <si>
    <t>10 3 00 40070</t>
  </si>
  <si>
    <t>10 3 01 40070</t>
  </si>
  <si>
    <t>10 5 00 40070</t>
  </si>
  <si>
    <t>10 5 01 40070</t>
  </si>
  <si>
    <t>Муниципальная программа "Обеспечение доступным и комфортным жильем жителей Елизовского городского поселения в 2016 году. Подпрограмма "Адресная программа по переселению граждан из аварийного жилищного фонда в Елизовском городском поселении в 2016 году". Реализация  основных мероприятий программы, подпрограммы за счет средств краевого бюджета</t>
  </si>
  <si>
    <t>Основное мероприятие "Совершенствование организации безопасного движения транспортных средств и пешеходов"</t>
  </si>
  <si>
    <t>Муниципальная программа 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2016 году". Подпрограмма "Благоустройство территории Елизовского городского поселения в 2016 году"</t>
  </si>
  <si>
    <t>Муниципальная программа 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2016 году". Подпрограмма "Благоустройство территории Елизовского городского поселения в 2016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</si>
  <si>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2016 году". Подпрограмма "Благоустройство территории Елизовского городского поселения в 2016 году"</t>
  </si>
  <si>
    <t>99 0 00 40240</t>
  </si>
  <si>
    <t>10 1 01 40060</t>
  </si>
  <si>
    <t>10 1 00 40060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</si>
  <si>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</si>
  <si>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Управление архитектуры и градостроительства администрации Елизовского городского поселения </t>
  </si>
  <si>
    <t>918</t>
  </si>
  <si>
    <t>919</t>
  </si>
  <si>
    <t>920</t>
  </si>
  <si>
    <t xml:space="preserve">Управление делами администрации Елизовского городского поселения </t>
  </si>
  <si>
    <t>1001</t>
  </si>
  <si>
    <t>Пенсионное обеспечение</t>
  </si>
  <si>
    <t xml:space="preserve">Контрольно-счетная палата Елизовского городского поселения </t>
  </si>
  <si>
    <t xml:space="preserve"> </t>
  </si>
  <si>
    <t>Управление жилищно-коммунального хозяйства Администрации Елизовского городского поселения</t>
  </si>
  <si>
    <t>916</t>
  </si>
  <si>
    <t>11</t>
  </si>
  <si>
    <t>0113</t>
  </si>
  <si>
    <t>Физическая культура и спорт</t>
  </si>
  <si>
    <t>Физическая культура</t>
  </si>
  <si>
    <t>1101</t>
  </si>
  <si>
    <t>0111</t>
  </si>
  <si>
    <t>Культура, кинематография</t>
  </si>
  <si>
    <t xml:space="preserve"> - субсидия муниципальному автономному учреждению "Единый расчетно-кассовый центр" на оказание муниципальных услуг по расчету гражданам Елизовского городского поселения субсидий на оплату жилого помещения и коммунальных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</si>
  <si>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</si>
  <si>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Муниципальная программа "Обеспечение доступным и комфортным жильем жителей Елизовского городского посления в 2016 году.Подпрограмма "Стимулирование развития жилищного строительства в Елизовском городском поселении в 2016 году". Реализация  основных мероприятий программы, подпрограммы за счет средств краевого бюджета </t>
  </si>
  <si>
    <t xml:space="preserve">Муниципальная программа "Обеспечение доступным и комфортным жильем жителей Елизовского городского поселения в 2016 году. Подпрограмма "Переселение граждан из аварийных жилых домов и непригодных для проживания жилых помещений в Елизовском городском поселении в 2016 году". Реализация  основных мероприятий программы, подпрограммы за счет средств краевого бюджета </t>
  </si>
  <si>
    <t>10 5 00 40060</t>
  </si>
  <si>
    <t>10 5 01 40060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</si>
  <si>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2016 году". Подпрограмма "Благоустройство территории Елизовского городского поселения в 2016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</si>
  <si>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 xml:space="preserve"> - реализация мероприятий МП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2016 году", ПП"Благоустройство территории Елизовского городского поселения в 2016 году" за счет средств местного бюджета</t>
  </si>
  <si>
    <t xml:space="preserve"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2016 году". Подпрограмма "Энергосбережение и повышение энергетической эффективности объектов жилищного фонда в Елизовском городском поселении на 2016 год".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</si>
  <si>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пограмма "Развитие субъектов малого и среднего предпринимательства в Елизовском городском поселении в 2016 году"</t>
  </si>
  <si>
    <t xml:space="preserve">Муниципальная пограмма "Развитие субъектов малого и среднего предпринимательства в Елизовском городском поселении в 2016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</si>
  <si>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Непрограммные расходы. Расходы на содержание муниципального жилищного фонда</t>
  </si>
  <si>
    <t>Ведомственная структура расходов  бюджета Елизовского городского поселения на 2016 год</t>
  </si>
  <si>
    <t>Непрограммные расходы. Глава местной администрации</t>
  </si>
  <si>
    <t>10 6 01 50200</t>
  </si>
  <si>
    <t>10 6 00 50200</t>
  </si>
  <si>
    <t xml:space="preserve">Муниципальная программа "Обеспечение доступным и комфортным жильем жителей Елизовского городского поселения в 2016 году". Подпрограмма "Обеспечение жильем молодых семей в Елизовском городском поселении в 2016 году". Реализация  основных мероприятий программы, подпрограммы за счет средств федерального бюджета </t>
  </si>
  <si>
    <t>Непрограммные расходы. Расходы на обеспечение деятельности (оказание услуг) МБУ культуры Киноконцертный досуговый центр "Гейзер", в том числе на предоставление субсидий</t>
  </si>
  <si>
    <t>400</t>
  </si>
  <si>
    <t>05 3 00 00000</t>
  </si>
  <si>
    <t>05 3 02 09990</t>
  </si>
  <si>
    <t>Основное мероприятие "Ремонт и устройство уличных сетей наружного освещения"</t>
  </si>
  <si>
    <t>99 0 00 70010</t>
  </si>
  <si>
    <t>99 0 00 60010</t>
  </si>
  <si>
    <t>99 0 00 60020</t>
  </si>
  <si>
    <t>99 0 00 60030</t>
  </si>
  <si>
    <t>99 0 00 20020</t>
  </si>
  <si>
    <t>99 0 00 20050</t>
  </si>
  <si>
    <t>08 0 00 00000</t>
  </si>
  <si>
    <t>08 0 00 09990</t>
  </si>
  <si>
    <t>08 0 01 09990</t>
  </si>
  <si>
    <t>Основное мероприятие "Изготовление технического плана на объекты недвижимости"</t>
  </si>
  <si>
    <t>08 0 02 09990</t>
  </si>
  <si>
    <t>08 0 03 09990</t>
  </si>
  <si>
    <t>Основное мероприятие "Изготовление технического плана на бесхозяйное имущество"</t>
  </si>
  <si>
    <t>Основное мероприятие "Оценка объектов муниципальной собственности Елизовского городского поселения"</t>
  </si>
  <si>
    <t>08 0 04 09990</t>
  </si>
  <si>
    <t>Основное мероприятие "Формирование и проведение государственного кадастрового учета земельных участков"</t>
  </si>
  <si>
    <t>99 0 00 10190</t>
  </si>
  <si>
    <t>05 1 03 09990</t>
  </si>
  <si>
    <t>Основное мероприятие "Проведение мероприятий в рамках заключенных концессионных соглашений"</t>
  </si>
  <si>
    <t>63 0 00 00000</t>
  </si>
  <si>
    <t>63 3 00 00000</t>
  </si>
  <si>
    <t>63 3 00 09990</t>
  </si>
  <si>
    <t>63 3 01 09990</t>
  </si>
  <si>
    <t>Основное мероприятие "Поддержка разнообразных видов и форм традиционной народной культуры и творческих инициатив в области художественного самодеятельного творчества и обеспечение доступа граждан к участию в культурной жизни Елизовского городского поселения"</t>
  </si>
  <si>
    <t>Муниципальная программа "Управление и распоряжение муниципальным имуществом в Елизовском городском поселении на 2016 год"</t>
  </si>
  <si>
    <t xml:space="preserve">Муниципальная программа "Управление и распоряжение муниципальным имуществом в Елизовском городском поселении на 2016 год".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</si>
  <si>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10 1 00 00000</t>
  </si>
  <si>
    <t>10 1 00 09990</t>
  </si>
  <si>
    <t>10 1 01 09990</t>
  </si>
  <si>
    <t>Основное мероприятие "Разработка проектов планировки совмещенных с проектами межевания новых и застроенных территорий поселения"</t>
  </si>
  <si>
    <t>02 0 00 00000</t>
  </si>
  <si>
    <t>02 3 00 00000</t>
  </si>
  <si>
    <t>02 3 00 09990</t>
  </si>
  <si>
    <t>02 3 01 09990</t>
  </si>
  <si>
    <t>Основное мероприятие "Обеспечение пожарной безопасности Елизовского городского поселения"</t>
  </si>
  <si>
    <t>09 0 00 00000</t>
  </si>
  <si>
    <t>09 0 00 09990</t>
  </si>
  <si>
    <t>09 0 01 09990</t>
  </si>
  <si>
    <t>Основное мероприятие "Формирование земельных участков для размещения объектов производственного назначения"</t>
  </si>
  <si>
    <t>10 2 00 00000</t>
  </si>
  <si>
    <t>10 2 00 09990</t>
  </si>
  <si>
    <t>10 2 01 09990</t>
  </si>
  <si>
    <t>Основное мероприятие"Обследование многоквартирных жилых домов на предмет определения дефицита сейсмостойкости"</t>
  </si>
  <si>
    <t>03 0 00 00000</t>
  </si>
  <si>
    <t>03 5 00 00000</t>
  </si>
  <si>
    <t>03 5 00 09990</t>
  </si>
  <si>
    <t>03 5 01 09990</t>
  </si>
  <si>
    <t>Основное мероприятие "Вовлечение молодежи в социальную практику и ее информирование о потенциальных возможностях развития"</t>
  </si>
  <si>
    <t>Основное мероприятие "Укрепление института молодой семьи"</t>
  </si>
  <si>
    <t>03 5 02 09990</t>
  </si>
  <si>
    <t>99 0 00 70020</t>
  </si>
  <si>
    <t>99 0 00 70030</t>
  </si>
  <si>
    <t>10 6 00 00000</t>
  </si>
  <si>
    <t>10 6 00 09990</t>
  </si>
  <si>
    <t>10 6 01 09990</t>
  </si>
  <si>
    <t>Основное мероприятие "Предоставление молодым семьям социальных выплат на приобретение жилого помещения или строительство индивидуального жилого дома"</t>
  </si>
  <si>
    <t>99 0 00 70040</t>
  </si>
  <si>
    <t>03 1 00 00000</t>
  </si>
  <si>
    <t>03 1 00 09990</t>
  </si>
  <si>
    <t>03 1 01 09990</t>
  </si>
  <si>
    <t>Основное мероприятие "Физическое воспитание и обеспечение организации и провеления физкультурных мероприятий и массовых спортивных мероприятий"</t>
  </si>
  <si>
    <t>02 4 00 00000</t>
  </si>
  <si>
    <t>02 4 00 09990</t>
  </si>
  <si>
    <t>02 4 01 09990</t>
  </si>
  <si>
    <t>Основное мероприятие "Повышение защищенности населения и среды его обитания от негативных влияний опасных биологических агентов, снижение уровня их воздействия путем внедрения современных средств защиты, а такжезащита от заражения персонала, занятого в диагностических исследованиях особо опасных инфекционных заболеваний"</t>
  </si>
  <si>
    <t>06 3 00 00000</t>
  </si>
  <si>
    <t>06 3 00 09990</t>
  </si>
  <si>
    <t>06 3 01 09990</t>
  </si>
  <si>
    <t>Основное мероприятие "Проведение информационно-пропагандистской работы, направленной на формирование негативного отношения населения Камчатского края к проявлениям террористической и экстремистской идеологии"</t>
  </si>
  <si>
    <t>Непрограммные расходы. Обеспечение  мер социальной поддержки по оплате жилищно-коммунальных услуг отдельным категориям граждан</t>
  </si>
  <si>
    <t>Непрограммные расходы. Обеспечение мер социальной поддержки по ремонту квартир ветеранам Великой Отечественной войны</t>
  </si>
  <si>
    <t>Отдел по культуре, молодежной политике, физической культуре и спорту администрации Елизовского городского поселения</t>
  </si>
  <si>
    <t>Доходы</t>
  </si>
  <si>
    <t>Дефицит</t>
  </si>
  <si>
    <t>Предельный с остатком</t>
  </si>
  <si>
    <t>тыс. рублей</t>
  </si>
  <si>
    <t>Раздел</t>
  </si>
  <si>
    <t>Подраздел</t>
  </si>
  <si>
    <t>Вид расходов</t>
  </si>
  <si>
    <t>Годовой объем ассигнований</t>
  </si>
  <si>
    <t>2</t>
  </si>
  <si>
    <t>3</t>
  </si>
  <si>
    <t>7</t>
  </si>
  <si>
    <t>05 5 00 00000</t>
  </si>
  <si>
    <t>05 5 00 09990</t>
  </si>
  <si>
    <t>05 5 01 09990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</si>
  <si>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2016 году". Подпрограмма  "Обеспечение реализации программы"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</si>
  <si>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2016 году". Подпрограмма  "Обеспечение реализации программы".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</si>
  <si>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Основное мероприятие: "Обеспечение деятельности Управления жилищно-коммунального хозяйства администрации Елизовского городского поселения как основного исполнителя программы"</t>
  </si>
  <si>
    <t>06</t>
  </si>
  <si>
    <t>07</t>
  </si>
  <si>
    <t>13</t>
  </si>
  <si>
    <t>02</t>
  </si>
  <si>
    <t>09</t>
  </si>
  <si>
    <t>Всего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</si>
  <si>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2015 год на территории Елизовского городского поселения". Подпрограмма "Обеспечение пожарной безопасности в Елизовском городском поселении".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</si>
  <si>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08 0 05 09990</t>
  </si>
  <si>
    <t>Основное мероприятие "Установление на местности поворотных точек границ земельных участков (осуществление деятельности по муниципальному земельному контролю)"</t>
  </si>
  <si>
    <t>Обеспечение проведения выборов и референдумов</t>
  </si>
  <si>
    <t>0107</t>
  </si>
  <si>
    <t>99 0 00 40080</t>
  </si>
  <si>
    <t>99 0 00 40130</t>
  </si>
  <si>
    <t>Наименование</t>
  </si>
  <si>
    <t>Образование</t>
  </si>
  <si>
    <t>0707</t>
  </si>
  <si>
    <t>Молодежная политика и оздоровление детей</t>
  </si>
  <si>
    <t>Установленный норматив</t>
  </si>
  <si>
    <t>До предельного норматива</t>
  </si>
  <si>
    <t>Непрограммные расходы.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</si>
  <si>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Непрограммные расходы.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</si>
  <si>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0412</t>
  </si>
  <si>
    <t>Другие вопросы в области национальной экономики</t>
  </si>
  <si>
    <t xml:space="preserve">Муниципальная программа "Физическая культура, спорт, молодежная политика, отдых  и оздоровление детей в Елизовском городском поселении в 2016 году". Подпрограмма "Молодежь Елизовского городского поселения в 2016 году".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</si>
  <si>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Непрограммные расходы. Перевозка бесхозного имущества на площадку спецхранения</t>
  </si>
  <si>
    <t>Непрограммные расходы. Обеспечение деятельности учреждений по  хозяйственному обслуживанию органов местного самоуправления Елизовского городского поселения, за исключением обособленных расходов, которым присваиваются уникальные коды</t>
  </si>
  <si>
    <t>Жилищное хозяйство</t>
  </si>
  <si>
    <t>0501</t>
  </si>
  <si>
    <t>Культура</t>
  </si>
  <si>
    <t>0801</t>
  </si>
  <si>
    <t>Администрация Елизовского городского поселения</t>
  </si>
  <si>
    <t>ИТОГО РАСХОДОВ:</t>
  </si>
  <si>
    <t>тыс.руб.</t>
  </si>
  <si>
    <t>коды</t>
  </si>
  <si>
    <t xml:space="preserve">Годовой объем ассигнований </t>
  </si>
  <si>
    <t>ГРС</t>
  </si>
  <si>
    <t>Раздел, под-раздел</t>
  </si>
  <si>
    <t>Целевая статья</t>
  </si>
  <si>
    <t>вид расходов</t>
  </si>
  <si>
    <t>Общегосударственные вопросы</t>
  </si>
  <si>
    <t>01</t>
  </si>
  <si>
    <t>0103</t>
  </si>
  <si>
    <t/>
  </si>
  <si>
    <t>0106</t>
  </si>
  <si>
    <t>0104</t>
  </si>
  <si>
    <t>Непрограммные расходы. Обеспечение проведения выборов и референдумов</t>
  </si>
  <si>
    <t>14</t>
  </si>
  <si>
    <t>Собрание депутатов Елизовского городского поселения</t>
  </si>
  <si>
    <t>Национальная экономика</t>
  </si>
  <si>
    <t>04</t>
  </si>
  <si>
    <t>Жилищно-коммунальное хозяйство</t>
  </si>
  <si>
    <t>05</t>
  </si>
  <si>
    <t>Коммунальное хозяйство</t>
  </si>
  <si>
    <t>0502</t>
  </si>
  <si>
    <t>Другие вопросы в области жилищно-коммунального хозяйства</t>
  </si>
  <si>
    <t>08</t>
  </si>
  <si>
    <t>911</t>
  </si>
  <si>
    <t>912</t>
  </si>
  <si>
    <t>913</t>
  </si>
  <si>
    <t>914</t>
  </si>
  <si>
    <t>915</t>
  </si>
  <si>
    <t>Резервные фонды</t>
  </si>
  <si>
    <t>Другие общегосударственные вопросы</t>
  </si>
  <si>
    <t>0407</t>
  </si>
  <si>
    <t>Лесное хозяйство</t>
  </si>
  <si>
    <t>1003</t>
  </si>
  <si>
    <t>Социальное обеспечение населения</t>
  </si>
  <si>
    <t>Благоустройство</t>
  </si>
  <si>
    <t>Социальная политика</t>
  </si>
  <si>
    <t>10</t>
  </si>
  <si>
    <t>0309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</si>
  <si>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</si>
  <si>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</si>
  <si>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</si>
  <si>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№ п/п</t>
  </si>
  <si>
    <t xml:space="preserve">Наименование </t>
  </si>
  <si>
    <t>0503</t>
  </si>
  <si>
    <t>0505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</si>
  <si>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</si>
  <si>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2016 году". Подпрограмма "Энергосбережение и повышение энергетической эффективности объектов жилищного фонда в Елизовском городском поселении на 2016 год".  Реализация  основных мероприятий программы, подпрограммы за счет средств краевого бюджета </t>
  </si>
  <si>
    <t>05 1 03 40070</t>
  </si>
  <si>
    <t>05 1 00 40070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</si>
  <si>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</si>
  <si>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</si>
  <si>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</si>
  <si>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</si>
  <si>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</si>
  <si>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</si>
  <si>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</si>
  <si>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</si>
  <si>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0409</t>
  </si>
  <si>
    <t>Дорожное хозяйство (дорожные фонды)</t>
  </si>
  <si>
    <t>600</t>
  </si>
  <si>
    <t>Другие вопросы в области культуры, кинематографии</t>
  </si>
  <si>
    <t>0804</t>
  </si>
  <si>
    <t xml:space="preserve">Норматив на содержание ОМС </t>
  </si>
  <si>
    <t>Непрограммные расходы.</t>
  </si>
  <si>
    <t>Непрограммные расходы</t>
  </si>
  <si>
    <t xml:space="preserve"> -ИМТ на софинансирование расходов по оплате коммунальных услуг бюджетных учреждений</t>
  </si>
  <si>
    <t>-ИМТ на софинансирование расходов по оплате коммунальных услуг бюджетных учреждений</t>
  </si>
  <si>
    <t xml:space="preserve"> -ИМТ на расходов по оплате коммунальных услуг бюджетных учреждений</t>
  </si>
  <si>
    <t xml:space="preserve"> -ИМТ на повышение оплаты труда работникам учреждений культуры</t>
  </si>
  <si>
    <t xml:space="preserve"> -ИМТ на софинансирование расходов по оплате труда работников учреждений социальной сферы</t>
  </si>
  <si>
    <t xml:space="preserve"> -приобретение звуковой аппаратуры для МБУ Городской дом культуры "Пограничный" г.Елизово (депутатские наказы)</t>
  </si>
  <si>
    <t>Непрограммные расходы. Осуществление расходов за счет средств резервного фонда администрации Елизовского городского поселения</t>
  </si>
  <si>
    <t>99 0 00 10200</t>
  </si>
  <si>
    <t xml:space="preserve"> -ИМТ на софинасирование расходных обязательств по оплате коммунальных услуг бюджетных учреждений</t>
  </si>
  <si>
    <t xml:space="preserve"> -расходы на реализацию мероприятий, связанных с осуществлением наказов избирателей</t>
  </si>
  <si>
    <t>Управление имущественных отношений администрации Елизовского городского поселения</t>
  </si>
  <si>
    <t>Управление финансов и экономического развития администрации Елизовского городского поселения</t>
  </si>
  <si>
    <t>99 0 00 80030</t>
  </si>
  <si>
    <t>Непрограммные расходы. Погашение кредиторской задолженности. Муниципальная программа "Управление и распоряжение муниципальным имуществом в Елизовском городском поселении на 2015 год"</t>
  </si>
  <si>
    <t>99 0 00 80010</t>
  </si>
  <si>
    <t>Непрограммные расходы. Погашение кредиторской задолженности. Муниципальная программа "Развитие субъектов малого и среднего предпринимательства в Елизовском городском поселении в 2015 году"</t>
  </si>
  <si>
    <t>Непрограммные расходы. Погашение кредиторской задолженности. Разработка проектно-сметной и рабочей документации на реконструкцию автомобильной дороги по ул. Рябикова в г.Елизово</t>
  </si>
  <si>
    <t>99 0 00 80020</t>
  </si>
  <si>
    <t xml:space="preserve">Непрограммные расходы. Обеспечение деятельности муниципальных органов власти (муниципальных органов), за исключением обособленных расходов, которым присваиваются уникальные коды 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</si>
  <si>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</si>
  <si>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</si>
  <si>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Муниципальная программа "Физическая культура, спорт, молодежная политика, отдых  и оздоровление детей в Елизовском городском поселении в 2016 году"</t>
  </si>
  <si>
    <t>Муниципальная программа "Физическая культура, спорт, молодежная политика, отдых  и оздоровление детей в Елизовском городском поселении в 2016 году". Подпрограмма "Молодежь в Елизовском городском поселении в 2016 году"</t>
  </si>
  <si>
    <t>99 0 0 80040</t>
  </si>
  <si>
    <t xml:space="preserve">Муниципальная программа "Обеспечение доступным и комфортным жильем жителей Елизовского городского поселения в 2016 году. Подпрограмма "Адресная программа по переселению граждан из аварийного жилищного фонда в Елизовском городском поселении в 2016 году". Реализация  основных мероприятий программы, подпрограммы за счет средств краевого бюджета 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</si>
  <si>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2016 году".</t>
  </si>
  <si>
    <t>Муниципальная программа "Физическая культура, спорт, молодежная политика, отдых и оздоровление детей в Елизовском городском поселении в 2016 году"</t>
  </si>
  <si>
    <t>Муниципальная программа "Физическая культура, спорт, молодежная политика, отдых и оздоровление детей в Елизовском городском поселении в 2016 году". Подпрограмма "Развитие массовой физической культуры и спорта в Елизовском городском поселении в 2016 году"</t>
  </si>
  <si>
    <t xml:space="preserve">Муниципальная программа "Физическая культура, спорт, молодежная политика, отдых и оздоровление детей в Елизовском городском поселении в 2016 году". Подпрограмма "Развитие массовой физической культуры и спорта в Елизовском городском поселении в 2016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</si>
  <si>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программа "Развитие культуры в Елизовском городском поселении в 2015-2016 годы"</t>
  </si>
  <si>
    <t>Муниципальная программа "Развитие культуры в Елизовском городском поселении в 2015-2016 годы". Подпрограмма "Традиционная культура и народное творчество в Елизовском городском поселении в 2016 году"</t>
  </si>
  <si>
    <t>99 0 0052240</t>
  </si>
  <si>
    <t>Муниципальная программа "Профилактика правонарушений, терроризма, экстремизма, наркомании и алкоголизма в Елизовском городском поселении в 2016 году". Подпрограмма "Профилактика правонарушений, преступлений и повышение безопасности дорожного движения в Елизовском городском поселении в 2016 году".</t>
  </si>
  <si>
    <t>02 2 00 00000</t>
  </si>
  <si>
    <t>02 2 00 09990</t>
  </si>
  <si>
    <t>02 2 02 09990</t>
  </si>
  <si>
    <t>Основное мероприятие "Осуществление превентивных мероприятий по водоотведению в микрорайоне "Южный" (ул. Томская)"</t>
  </si>
  <si>
    <t xml:space="preserve">Муниципальная программа "Защита населения, территории от чрезвычайных ситуаций, обеспечение пожарной безопасности, развитие гражданской обороны на 2016 год на территории Елизовского городского поселения". Подпрограмма "Снижение рисков и смягчение последствий черезвычайных ситуаций природного и техногенного характера в Елизовском городском поселении".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</si>
  <si>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2016 год на территории Елизовского городского поселения". Подпрограмма "Снижение рисков и смягчение последствий черезвычайных ситуаций природного и техногенного характера в Елизовском городском поселении".</t>
  </si>
  <si>
    <t>Муниципальная программа "Капитальный ремонт объектов муниципального жилищного фонда в Елизовском городском поселении в 2016 году"</t>
  </si>
  <si>
    <t xml:space="preserve">Муниципальная программа "Капитальный ремонт объектов муниципального жилищного фонда в Елизовском городском поселении в 2016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</si>
  <si>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12 0 00 00000</t>
  </si>
  <si>
    <t>Основное мероприятие "Выполнение работ по капитальному ремонту объектов муниципального жилого фонда"</t>
  </si>
  <si>
    <t>12 0 01 09990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</si>
  <si>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2016 год на территории Елизовского городского поселения".  Подпрограмма "Снижение рисков и смягчение последствий чрезвычайных ситуаций природного и техногенного характера в Елизовском городском поселении"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</si>
  <si>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2016 год на территории Елизовского городского поселения". Подпрограмма "Снижение рисков и смягчение последствий чрезвычайных ситуаций природного и техногенного характера в Елизовском городском поселении".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</si>
  <si>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10 6 01 R0200</t>
  </si>
  <si>
    <t>10 6 00 R0200</t>
  </si>
  <si>
    <t>Основное мероприятие " Совершенствование организации безопасного движения транспортных средств и пешеходов".</t>
  </si>
  <si>
    <t>10 5 02 09990</t>
  </si>
  <si>
    <t>99 0 00 80050</t>
  </si>
  <si>
    <t>Непрограммные расходы. Погашение кредиторской задолженности. Капитальный ремонт жилищного фонда за счет средств местного бюджета.</t>
  </si>
  <si>
    <t xml:space="preserve">Муниципальная программа "Защита населения, территории от чрезвычайных ситуаций, обеспечение пожарной безопасности, развитие гражданской обороны на 2016 год на территории Елизовского городского поселения". Подпрограмма "Снижение рисков и смягчение последствий черезвычайных ситуаций природного и техногенного характера в Елизовском городском поселении".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</si>
  <si>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Муниципальная программа "Защита населения, территории от чрезвычайных ситуаций, обеспечение пожарной безопасности, развитие гражданской обороны на 2016 год на территории Елизовского городского поселения". Подпрограмма "Снижение рисков и смягчение последствий черезвычайных ситуаций природного и техногенного характера в Елизовском городском поселении". </t>
  </si>
  <si>
    <t>12 0 00 09990</t>
  </si>
  <si>
    <t>99 0 00 40440</t>
  </si>
  <si>
    <t>Непрограммные расходы. Выполнение государственных полномочий Камчатского края по вопросам установления нормативов накопления твердых бытовых отходов</t>
  </si>
  <si>
    <t>Основное мероприятие "Предоставление межбюджетных трансфертов местным бюджетам на решение вопросов местного значения в жилищно-коммунальной сфере"</t>
  </si>
  <si>
    <t>05 1 06 40420</t>
  </si>
  <si>
    <t>05 1 00 40420</t>
  </si>
  <si>
    <t>0102</t>
  </si>
  <si>
    <t>99 0 00 10050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</si>
  <si>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</si>
  <si>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расходы. Глава муниципального образования</t>
  </si>
  <si>
    <t>Основное мероприятие "Благоустройство жилых районов"</t>
  </si>
  <si>
    <t xml:space="preserve"> - расходы на реализацию мероприятий, связанных с осуществлением наказов избирателей</t>
  </si>
  <si>
    <t xml:space="preserve"> -реализация мероприятий МП " Охрана окужающей среды, воспроизводство и использование природных ресурсов в Елизовском городском поселении в 2016 году" основное мероприятие "Уборка общегородских территорий, набережных рек, скверов, парковых зон и др. с целью недопущения загрязнения окружающей среды"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</si>
</sst>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#,##0.00000"/>
    <numFmt numFmtId="177" formatCode="_-* #,##0_р_._-;\-* #,##0_р_._-;_-* &quot;-&quot;??_р_._-;_-@_-"/>
    <numFmt numFmtId="178" formatCode="_-* #,##0.00000_р_._-;\-* #,##0.00000_р_._-;_-* &quot;-&quot;??_р_._-;_-@_-"/>
    <numFmt numFmtId="179" formatCode="###0.00000"/>
    <numFmt numFmtId="180" formatCode="###0"/>
    <numFmt numFmtId="181" formatCode="#,##0.0"/>
    <numFmt numFmtId="182" formatCode="#,##0.000"/>
    <numFmt numFmtId="183" formatCode="#,##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0.000000"/>
    <numFmt numFmtId="190" formatCode="0.0000000"/>
    <numFmt numFmtId="191" formatCode="[$-FC19]d\ mmmm\ yyyy\ &quot;г.&quot;"/>
    <numFmt numFmtId="192" formatCode="0.00000;[Red]0.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_р_._-;\-* #,##0.0000_р_._-;_-* &quot;-&quot;????_р_._-;_-@_-"/>
    <numFmt numFmtId="196" formatCode="###,###,###,##0.00000"/>
    <numFmt numFmtId="197" formatCode="000000"/>
    <numFmt numFmtId="198" formatCode="#,##0.0000000"/>
    <numFmt numFmtId="199" formatCode="#,##0.000000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0"/>
    </font>
    <font>
      <b/>
      <sz val="10"/>
      <color indexed="8"/>
      <name val="Times New Roman CYR"/>
      <family val="0"/>
    </font>
    <font>
      <b/>
      <sz val="10"/>
      <color indexed="8"/>
      <name val="Arial Cyr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5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3"/>
      <color indexed="6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i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indexed="8"/>
      <name val="Calibri"/>
      <family val="0"/>
    </font>
    <font>
      <b/>
      <i/>
      <sz val="11"/>
      <color indexed="8"/>
      <name val="Calibri"/>
      <family val="0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i/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2" borderId="2" applyNumberFormat="0" applyAlignment="0" applyProtection="0"/>
    <xf numFmtId="0" fontId="58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9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0" borderId="7" applyNumberFormat="0" applyAlignment="0" applyProtection="0"/>
    <xf numFmtId="0" fontId="8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22" fillId="0" borderId="0">
      <alignment/>
      <protection/>
    </xf>
    <xf numFmtId="0" fontId="5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190">
    <xf numFmtId="0" fontId="0" fillId="0" borderId="0" xfId="0" applyAlignment="1">
      <alignment/>
    </xf>
    <xf numFmtId="176" fontId="12" fillId="0" borderId="0" xfId="0" applyNumberFormat="1" applyFont="1" applyFill="1" applyAlignment="1">
      <alignment/>
    </xf>
    <xf numFmtId="176" fontId="17" fillId="2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5" fillId="2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right" vertical="center" readingOrder="2"/>
    </xf>
    <xf numFmtId="176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9" fillId="0" borderId="0" xfId="0" applyFont="1" applyFill="1" applyAlignment="1">
      <alignment horizontal="right" vertical="center" readingOrder="2"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5" fillId="0" borderId="0" xfId="0" applyFont="1" applyFill="1" applyAlignment="1">
      <alignment/>
    </xf>
    <xf numFmtId="49" fontId="25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 horizontal="center"/>
    </xf>
    <xf numFmtId="176" fontId="26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 readingOrder="2"/>
    </xf>
    <xf numFmtId="0" fontId="27" fillId="0" borderId="0" xfId="0" applyFont="1" applyFill="1" applyBorder="1" applyAlignment="1">
      <alignment horizontal="right" wrapText="1" readingOrder="2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176" fontId="26" fillId="0" borderId="0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/>
    </xf>
    <xf numFmtId="0" fontId="9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left" vertical="top" wrapText="1"/>
      <protection/>
    </xf>
    <xf numFmtId="176" fontId="9" fillId="0" borderId="10" xfId="0" applyNumberFormat="1" applyFont="1" applyBorder="1" applyAlignment="1">
      <alignment/>
    </xf>
    <xf numFmtId="176" fontId="9" fillId="0" borderId="0" xfId="53" applyNumberFormat="1" applyFont="1" applyFill="1" applyBorder="1" applyAlignment="1" applyProtection="1">
      <alignment horizontal="right" vertical="center" readingOrder="2"/>
      <protection locked="0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wrapText="1"/>
    </xf>
    <xf numFmtId="0" fontId="23" fillId="0" borderId="0" xfId="0" applyFont="1" applyAlignment="1">
      <alignment horizontal="right" vertical="center" readingOrder="2"/>
    </xf>
    <xf numFmtId="49" fontId="9" fillId="0" borderId="10" xfId="0" applyNumberFormat="1" applyFont="1" applyFill="1" applyBorder="1" applyAlignment="1">
      <alignment horizontal="center" vertical="center" wrapText="1" readingOrder="2"/>
    </xf>
    <xf numFmtId="0" fontId="10" fillId="25" borderId="10" xfId="53" applyNumberFormat="1" applyFont="1" applyFill="1" applyBorder="1" applyAlignment="1">
      <alignment horizontal="center" vertical="center"/>
      <protection/>
    </xf>
    <xf numFmtId="49" fontId="10" fillId="25" borderId="10" xfId="53" applyNumberFormat="1" applyFont="1" applyFill="1" applyBorder="1" applyAlignment="1">
      <alignment horizontal="left" vertical="top" wrapText="1"/>
      <protection/>
    </xf>
    <xf numFmtId="176" fontId="10" fillId="25" borderId="10" xfId="0" applyNumberFormat="1" applyFont="1" applyFill="1" applyBorder="1" applyAlignment="1">
      <alignment/>
    </xf>
    <xf numFmtId="176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20" fillId="25" borderId="10" xfId="53" applyNumberFormat="1" applyFont="1" applyFill="1" applyBorder="1" applyAlignment="1">
      <alignment horizontal="center" vertical="center"/>
      <protection/>
    </xf>
    <xf numFmtId="49" fontId="20" fillId="25" borderId="10" xfId="53" applyNumberFormat="1" applyFont="1" applyFill="1" applyBorder="1" applyAlignment="1">
      <alignment horizontal="left" vertical="top" wrapText="1"/>
      <protection/>
    </xf>
    <xf numFmtId="49" fontId="20" fillId="25" borderId="10" xfId="0" applyNumberFormat="1" applyFont="1" applyFill="1" applyBorder="1" applyAlignment="1">
      <alignment horizontal="left" vertical="center" wrapText="1"/>
    </xf>
    <xf numFmtId="176" fontId="20" fillId="25" borderId="10" xfId="0" applyNumberFormat="1" applyFont="1" applyFill="1" applyBorder="1" applyAlignment="1">
      <alignment/>
    </xf>
    <xf numFmtId="176" fontId="30" fillId="0" borderId="0" xfId="0" applyNumberFormat="1" applyFont="1" applyAlignment="1">
      <alignment/>
    </xf>
    <xf numFmtId="0" fontId="30" fillId="0" borderId="0" xfId="0" applyFont="1" applyAlignment="1">
      <alignment/>
    </xf>
    <xf numFmtId="176" fontId="30" fillId="0" borderId="0" xfId="0" applyNumberFormat="1" applyFont="1" applyBorder="1" applyAlignment="1">
      <alignment/>
    </xf>
    <xf numFmtId="176" fontId="23" fillId="0" borderId="0" xfId="0" applyNumberFormat="1" applyFont="1" applyFill="1" applyAlignment="1">
      <alignment/>
    </xf>
    <xf numFmtId="49" fontId="9" fillId="0" borderId="10" xfId="53" applyNumberFormat="1" applyFont="1" applyFill="1" applyBorder="1" applyAlignment="1">
      <alignment horizontal="left" vertical="top" wrapText="1"/>
      <protection/>
    </xf>
    <xf numFmtId="176" fontId="23" fillId="0" borderId="0" xfId="0" applyNumberFormat="1" applyFont="1" applyFill="1" applyBorder="1" applyAlignment="1">
      <alignment/>
    </xf>
    <xf numFmtId="197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 wrapText="1"/>
    </xf>
    <xf numFmtId="176" fontId="9" fillId="0" borderId="1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 wrapText="1"/>
    </xf>
    <xf numFmtId="176" fontId="9" fillId="0" borderId="10" xfId="0" applyNumberFormat="1" applyFont="1" applyFill="1" applyBorder="1" applyAlignment="1">
      <alignment/>
    </xf>
    <xf numFmtId="176" fontId="9" fillId="0" borderId="10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wrapText="1"/>
    </xf>
    <xf numFmtId="49" fontId="15" fillId="0" borderId="11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49" fontId="20" fillId="25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>
      <alignment horizontal="center"/>
      <protection/>
    </xf>
    <xf numFmtId="49" fontId="9" fillId="0" borderId="10" xfId="53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Alignment="1">
      <alignment horizontal="center" wrapText="1"/>
    </xf>
    <xf numFmtId="0" fontId="10" fillId="25" borderId="10" xfId="53" applyNumberFormat="1" applyFont="1" applyFill="1" applyBorder="1" applyAlignment="1">
      <alignment horizontal="center"/>
      <protection/>
    </xf>
    <xf numFmtId="49" fontId="10" fillId="25" borderId="10" xfId="53" applyNumberFormat="1" applyFont="1" applyFill="1" applyBorder="1" applyAlignment="1">
      <alignment horizontal="center"/>
      <protection/>
    </xf>
    <xf numFmtId="0" fontId="23" fillId="0" borderId="0" xfId="0" applyFont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/>
    </xf>
    <xf numFmtId="49" fontId="19" fillId="2" borderId="0" xfId="0" applyNumberFormat="1" applyFont="1" applyFill="1" applyAlignment="1">
      <alignment horizontal="center" vertical="center"/>
    </xf>
    <xf numFmtId="49" fontId="19" fillId="2" borderId="0" xfId="0" applyNumberFormat="1" applyFont="1" applyFill="1" applyAlignment="1">
      <alignment horizontal="center" vertical="center" wrapText="1"/>
    </xf>
    <xf numFmtId="176" fontId="15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center" vertical="center"/>
    </xf>
    <xf numFmtId="176" fontId="31" fillId="2" borderId="0" xfId="0" applyNumberFormat="1" applyFont="1" applyFill="1" applyAlignment="1">
      <alignment horizontal="center"/>
    </xf>
    <xf numFmtId="0" fontId="16" fillId="25" borderId="10" xfId="0" applyFont="1" applyFill="1" applyBorder="1" applyAlignment="1">
      <alignment/>
    </xf>
    <xf numFmtId="49" fontId="19" fillId="25" borderId="10" xfId="0" applyNumberFormat="1" applyFont="1" applyFill="1" applyBorder="1" applyAlignment="1">
      <alignment horizontal="center" vertical="center"/>
    </xf>
    <xf numFmtId="49" fontId="19" fillId="25" borderId="10" xfId="0" applyNumberFormat="1" applyFont="1" applyFill="1" applyBorder="1" applyAlignment="1">
      <alignment horizontal="center" vertical="center" wrapText="1"/>
    </xf>
    <xf numFmtId="176" fontId="32" fillId="25" borderId="10" xfId="0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/>
    </xf>
    <xf numFmtId="49" fontId="19" fillId="2" borderId="10" xfId="0" applyNumberFormat="1" applyFont="1" applyFill="1" applyBorder="1" applyAlignment="1">
      <alignment horizontal="center" vertical="center"/>
    </xf>
    <xf numFmtId="49" fontId="19" fillId="2" borderId="10" xfId="0" applyNumberFormat="1" applyFont="1" applyFill="1" applyBorder="1" applyAlignment="1">
      <alignment horizontal="center" vertical="center" wrapText="1"/>
    </xf>
    <xf numFmtId="176" fontId="32" fillId="2" borderId="10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49" fontId="16" fillId="25" borderId="10" xfId="0" applyNumberFormat="1" applyFont="1" applyFill="1" applyBorder="1" applyAlignment="1">
      <alignment horizontal="center" vertical="center"/>
    </xf>
    <xf numFmtId="49" fontId="16" fillId="25" borderId="10" xfId="0" applyNumberFormat="1" applyFont="1" applyFill="1" applyBorder="1" applyAlignment="1">
      <alignment horizontal="center" vertical="center" wrapText="1"/>
    </xf>
    <xf numFmtId="176" fontId="33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181" fontId="33" fillId="2" borderId="0" xfId="0" applyNumberFormat="1" applyFont="1" applyFill="1" applyAlignment="1">
      <alignment/>
    </xf>
    <xf numFmtId="49" fontId="16" fillId="2" borderId="10" xfId="0" applyNumberFormat="1" applyFont="1" applyFill="1" applyBorder="1" applyAlignment="1">
      <alignment horizontal="center" vertical="center"/>
    </xf>
    <xf numFmtId="49" fontId="16" fillId="2" borderId="10" xfId="0" applyNumberFormat="1" applyFont="1" applyFill="1" applyBorder="1" applyAlignment="1">
      <alignment horizontal="center" vertical="center" wrapText="1"/>
    </xf>
    <xf numFmtId="0" fontId="20" fillId="0" borderId="10" xfId="53" applyNumberFormat="1" applyFont="1" applyFill="1" applyBorder="1" applyAlignment="1">
      <alignment horizontal="center" vertical="center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18" fillId="26" borderId="10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wrapText="1"/>
    </xf>
    <xf numFmtId="49" fontId="18" fillId="26" borderId="10" xfId="0" applyNumberFormat="1" applyFont="1" applyFill="1" applyBorder="1" applyAlignment="1">
      <alignment horizontal="center"/>
    </xf>
    <xf numFmtId="49" fontId="18" fillId="26" borderId="10" xfId="0" applyNumberFormat="1" applyFont="1" applyFill="1" applyBorder="1" applyAlignment="1">
      <alignment horizontal="center" wrapText="1"/>
    </xf>
    <xf numFmtId="176" fontId="18" fillId="26" borderId="10" xfId="0" applyNumberFormat="1" applyFont="1" applyFill="1" applyBorder="1" applyAlignment="1" applyProtection="1">
      <alignment horizontal="center"/>
      <protection locked="0"/>
    </xf>
    <xf numFmtId="176" fontId="17" fillId="27" borderId="0" xfId="0" applyNumberFormat="1" applyFont="1" applyFill="1" applyAlignment="1">
      <alignment/>
    </xf>
    <xf numFmtId="0" fontId="20" fillId="27" borderId="0" xfId="0" applyFont="1" applyFill="1" applyAlignment="1">
      <alignment/>
    </xf>
    <xf numFmtId="0" fontId="18" fillId="27" borderId="0" xfId="0" applyFont="1" applyFill="1" applyAlignment="1">
      <alignment horizontal="center" vertical="center"/>
    </xf>
    <xf numFmtId="0" fontId="11" fillId="27" borderId="0" xfId="0" applyFont="1" applyFill="1" applyAlignment="1">
      <alignment/>
    </xf>
    <xf numFmtId="0" fontId="11" fillId="27" borderId="0" xfId="0" applyFont="1" applyFill="1" applyAlignment="1">
      <alignment horizontal="center" vertical="center"/>
    </xf>
    <xf numFmtId="0" fontId="11" fillId="27" borderId="0" xfId="0" applyFont="1" applyFill="1" applyAlignment="1">
      <alignment horizontal="center" vertical="center" wrapText="1"/>
    </xf>
    <xf numFmtId="176" fontId="11" fillId="27" borderId="12" xfId="0" applyNumberFormat="1" applyFont="1" applyFill="1" applyBorder="1" applyAlignment="1">
      <alignment horizontal="right" wrapText="1"/>
    </xf>
    <xf numFmtId="49" fontId="18" fillId="27" borderId="10" xfId="0" applyNumberFormat="1" applyFont="1" applyFill="1" applyBorder="1" applyAlignment="1">
      <alignment horizontal="center" vertical="center" wrapText="1"/>
    </xf>
    <xf numFmtId="0" fontId="11" fillId="27" borderId="10" xfId="0" applyFont="1" applyFill="1" applyBorder="1" applyAlignment="1">
      <alignment horizontal="center" vertical="center"/>
    </xf>
    <xf numFmtId="49" fontId="11" fillId="27" borderId="10" xfId="0" applyNumberFormat="1" applyFont="1" applyFill="1" applyBorder="1" applyAlignment="1">
      <alignment horizontal="left" vertical="center" wrapText="1"/>
    </xf>
    <xf numFmtId="49" fontId="11" fillId="27" borderId="10" xfId="0" applyNumberFormat="1" applyFont="1" applyFill="1" applyBorder="1" applyAlignment="1">
      <alignment horizontal="center"/>
    </xf>
    <xf numFmtId="49" fontId="11" fillId="27" borderId="10" xfId="0" applyNumberFormat="1" applyFont="1" applyFill="1" applyBorder="1" applyAlignment="1">
      <alignment horizontal="center" wrapText="1"/>
    </xf>
    <xf numFmtId="176" fontId="11" fillId="27" borderId="10" xfId="0" applyNumberFormat="1" applyFont="1" applyFill="1" applyBorder="1" applyAlignment="1" applyProtection="1">
      <alignment horizontal="center"/>
      <protection locked="0"/>
    </xf>
    <xf numFmtId="0" fontId="11" fillId="27" borderId="10" xfId="0" applyFont="1" applyFill="1" applyBorder="1" applyAlignment="1">
      <alignment wrapText="1"/>
    </xf>
    <xf numFmtId="0" fontId="11" fillId="27" borderId="10" xfId="0" applyFont="1" applyFill="1" applyBorder="1" applyAlignment="1">
      <alignment horizontal="center" vertical="center" wrapText="1"/>
    </xf>
    <xf numFmtId="49" fontId="11" fillId="27" borderId="10" xfId="0" applyNumberFormat="1" applyFont="1" applyFill="1" applyBorder="1" applyAlignment="1">
      <alignment horizontal="center" vertical="center"/>
    </xf>
    <xf numFmtId="49" fontId="11" fillId="27" borderId="10" xfId="0" applyNumberFormat="1" applyFont="1" applyFill="1" applyBorder="1" applyAlignment="1">
      <alignment horizontal="center" vertical="center" wrapText="1"/>
    </xf>
    <xf numFmtId="176" fontId="11" fillId="27" borderId="10" xfId="0" applyNumberFormat="1" applyFont="1" applyFill="1" applyBorder="1" applyAlignment="1" applyProtection="1">
      <alignment horizontal="center" vertical="center"/>
      <protection locked="0"/>
    </xf>
    <xf numFmtId="49" fontId="13" fillId="27" borderId="10" xfId="0" applyNumberFormat="1" applyFont="1" applyFill="1" applyBorder="1" applyAlignment="1">
      <alignment horizontal="left" vertical="center" wrapText="1"/>
    </xf>
    <xf numFmtId="49" fontId="13" fillId="27" borderId="10" xfId="0" applyNumberFormat="1" applyFont="1" applyFill="1" applyBorder="1" applyAlignment="1">
      <alignment horizontal="center"/>
    </xf>
    <xf numFmtId="49" fontId="13" fillId="27" borderId="10" xfId="0" applyNumberFormat="1" applyFont="1" applyFill="1" applyBorder="1" applyAlignment="1">
      <alignment horizontal="center" wrapText="1"/>
    </xf>
    <xf numFmtId="176" fontId="13" fillId="27" borderId="10" xfId="0" applyNumberFormat="1" applyFont="1" applyFill="1" applyBorder="1" applyAlignment="1" applyProtection="1">
      <alignment horizontal="center"/>
      <protection locked="0"/>
    </xf>
    <xf numFmtId="0" fontId="11" fillId="27" borderId="10" xfId="0" applyFont="1" applyFill="1" applyBorder="1" applyAlignment="1">
      <alignment horizontal="left" wrapText="1"/>
    </xf>
    <xf numFmtId="0" fontId="19" fillId="27" borderId="10" xfId="0" applyFont="1" applyFill="1" applyBorder="1" applyAlignment="1">
      <alignment horizontal="center" vertical="center"/>
    </xf>
    <xf numFmtId="0" fontId="12" fillId="27" borderId="10" xfId="0" applyFont="1" applyFill="1" applyBorder="1" applyAlignment="1">
      <alignment horizontal="center" vertical="center" wrapText="1"/>
    </xf>
    <xf numFmtId="0" fontId="13" fillId="27" borderId="10" xfId="0" applyFont="1" applyFill="1" applyBorder="1" applyAlignment="1">
      <alignment horizontal="center" vertical="center" wrapText="1"/>
    </xf>
    <xf numFmtId="2" fontId="11" fillId="27" borderId="10" xfId="0" applyNumberFormat="1" applyFont="1" applyFill="1" applyBorder="1" applyAlignment="1">
      <alignment horizontal="left" vertical="center" wrapText="1"/>
    </xf>
    <xf numFmtId="0" fontId="11" fillId="27" borderId="10" xfId="0" applyNumberFormat="1" applyFont="1" applyFill="1" applyBorder="1" applyAlignment="1">
      <alignment horizontal="left" vertical="center" wrapText="1"/>
    </xf>
    <xf numFmtId="0" fontId="15" fillId="27" borderId="10" xfId="0" applyFont="1" applyFill="1" applyBorder="1" applyAlignment="1">
      <alignment/>
    </xf>
    <xf numFmtId="197" fontId="11" fillId="27" borderId="10" xfId="0" applyNumberFormat="1" applyFont="1" applyFill="1" applyBorder="1" applyAlignment="1">
      <alignment horizontal="left" vertical="center" wrapText="1"/>
    </xf>
    <xf numFmtId="0" fontId="13" fillId="27" borderId="10" xfId="0" applyNumberFormat="1" applyFont="1" applyFill="1" applyBorder="1" applyAlignment="1">
      <alignment horizontal="left" vertical="center" wrapText="1"/>
    </xf>
    <xf numFmtId="0" fontId="12" fillId="27" borderId="10" xfId="0" applyFont="1" applyFill="1" applyBorder="1" applyAlignment="1">
      <alignment/>
    </xf>
    <xf numFmtId="0" fontId="11" fillId="27" borderId="10" xfId="0" applyFont="1" applyFill="1" applyBorder="1" applyAlignment="1">
      <alignment horizontal="center" wrapText="1"/>
    </xf>
    <xf numFmtId="0" fontId="15" fillId="27" borderId="10" xfId="0" applyFont="1" applyFill="1" applyBorder="1" applyAlignment="1">
      <alignment wrapText="1"/>
    </xf>
    <xf numFmtId="0" fontId="19" fillId="27" borderId="10" xfId="0" applyFont="1" applyFill="1" applyBorder="1" applyAlignment="1">
      <alignment horizontal="center" vertical="center" wrapText="1"/>
    </xf>
    <xf numFmtId="49" fontId="19" fillId="27" borderId="10" xfId="0" applyNumberFormat="1" applyFont="1" applyFill="1" applyBorder="1" applyAlignment="1">
      <alignment horizontal="center"/>
    </xf>
    <xf numFmtId="0" fontId="11" fillId="27" borderId="10" xfId="0" applyFont="1" applyFill="1" applyBorder="1" applyAlignment="1">
      <alignment/>
    </xf>
    <xf numFmtId="0" fontId="11" fillId="27" borderId="11" xfId="0" applyFont="1" applyFill="1" applyBorder="1" applyAlignment="1">
      <alignment wrapText="1"/>
    </xf>
    <xf numFmtId="49" fontId="11" fillId="27" borderId="11" xfId="0" applyNumberFormat="1" applyFont="1" applyFill="1" applyBorder="1" applyAlignment="1">
      <alignment horizontal="center"/>
    </xf>
    <xf numFmtId="49" fontId="11" fillId="27" borderId="11" xfId="0" applyNumberFormat="1" applyFont="1" applyFill="1" applyBorder="1" applyAlignment="1">
      <alignment horizontal="center" wrapText="1"/>
    </xf>
    <xf numFmtId="0" fontId="15" fillId="27" borderId="0" xfId="0" applyFont="1" applyFill="1" applyAlignment="1">
      <alignment vertical="center"/>
    </xf>
    <xf numFmtId="176" fontId="11" fillId="27" borderId="11" xfId="0" applyNumberFormat="1" applyFont="1" applyFill="1" applyBorder="1" applyAlignment="1" applyProtection="1">
      <alignment horizontal="center"/>
      <protection locked="0"/>
    </xf>
    <xf numFmtId="0" fontId="15" fillId="27" borderId="10" xfId="0" applyFont="1" applyFill="1" applyBorder="1" applyAlignment="1">
      <alignment vertical="center"/>
    </xf>
    <xf numFmtId="0" fontId="15" fillId="27" borderId="10" xfId="0" applyFont="1" applyFill="1" applyBorder="1" applyAlignment="1">
      <alignment vertical="center" wrapText="1"/>
    </xf>
    <xf numFmtId="0" fontId="15" fillId="27" borderId="0" xfId="0" applyFont="1" applyFill="1" applyAlignment="1">
      <alignment/>
    </xf>
    <xf numFmtId="176" fontId="13" fillId="27" borderId="0" xfId="0" applyNumberFormat="1" applyFont="1" applyFill="1" applyAlignment="1">
      <alignment/>
    </xf>
    <xf numFmtId="176" fontId="12" fillId="27" borderId="0" xfId="0" applyNumberFormat="1" applyFont="1" applyFill="1" applyBorder="1" applyAlignment="1">
      <alignment horizontal="center"/>
    </xf>
    <xf numFmtId="176" fontId="12" fillId="27" borderId="0" xfId="0" applyNumberFormat="1" applyFont="1" applyFill="1" applyAlignment="1">
      <alignment/>
    </xf>
    <xf numFmtId="0" fontId="12" fillId="27" borderId="0" xfId="0" applyFont="1" applyFill="1" applyAlignment="1">
      <alignment/>
    </xf>
    <xf numFmtId="176" fontId="12" fillId="27" borderId="0" xfId="0" applyNumberFormat="1" applyFont="1" applyFill="1" applyAlignment="1">
      <alignment horizontal="center" wrapText="1"/>
    </xf>
    <xf numFmtId="0" fontId="13" fillId="27" borderId="0" xfId="0" applyFont="1" applyFill="1" applyAlignment="1">
      <alignment/>
    </xf>
    <xf numFmtId="176" fontId="15" fillId="27" borderId="0" xfId="0" applyNumberFormat="1" applyFont="1" applyFill="1" applyAlignment="1">
      <alignment/>
    </xf>
    <xf numFmtId="0" fontId="67" fillId="27" borderId="0" xfId="0" applyFont="1" applyFill="1" applyAlignment="1">
      <alignment/>
    </xf>
    <xf numFmtId="176" fontId="13" fillId="27" borderId="0" xfId="0" applyNumberFormat="1" applyFont="1" applyFill="1" applyAlignment="1">
      <alignment vertical="center"/>
    </xf>
    <xf numFmtId="0" fontId="13" fillId="27" borderId="0" xfId="0" applyFont="1" applyFill="1" applyAlignment="1">
      <alignment vertical="center"/>
    </xf>
    <xf numFmtId="0" fontId="68" fillId="27" borderId="0" xfId="0" applyFont="1" applyFill="1" applyAlignment="1">
      <alignment/>
    </xf>
    <xf numFmtId="176" fontId="11" fillId="27" borderId="0" xfId="0" applyNumberFormat="1" applyFont="1" applyFill="1" applyAlignment="1">
      <alignment/>
    </xf>
    <xf numFmtId="0" fontId="69" fillId="27" borderId="0" xfId="0" applyFont="1" applyFill="1" applyAlignment="1">
      <alignment/>
    </xf>
    <xf numFmtId="176" fontId="20" fillId="27" borderId="0" xfId="0" applyNumberFormat="1" applyFont="1" applyFill="1" applyAlignment="1">
      <alignment/>
    </xf>
    <xf numFmtId="176" fontId="21" fillId="27" borderId="0" xfId="0" applyNumberFormat="1" applyFont="1" applyFill="1" applyAlignment="1">
      <alignment/>
    </xf>
    <xf numFmtId="0" fontId="19" fillId="27" borderId="0" xfId="0" applyFont="1" applyFill="1" applyAlignment="1">
      <alignment/>
    </xf>
    <xf numFmtId="0" fontId="21" fillId="27" borderId="0" xfId="0" applyFont="1" applyFill="1" applyAlignment="1">
      <alignment horizontal="center" vertical="center"/>
    </xf>
    <xf numFmtId="49" fontId="19" fillId="27" borderId="0" xfId="0" applyNumberFormat="1" applyFont="1" applyFill="1" applyAlignment="1">
      <alignment horizontal="center" vertical="center"/>
    </xf>
    <xf numFmtId="49" fontId="19" fillId="27" borderId="0" xfId="0" applyNumberFormat="1" applyFont="1" applyFill="1" applyAlignment="1">
      <alignment horizontal="center" vertical="center" wrapText="1"/>
    </xf>
    <xf numFmtId="176" fontId="15" fillId="27" borderId="0" xfId="0" applyNumberFormat="1" applyFont="1" applyFill="1" applyAlignment="1">
      <alignment horizontal="center"/>
    </xf>
    <xf numFmtId="0" fontId="18" fillId="26" borderId="10" xfId="0" applyFont="1" applyFill="1" applyBorder="1" applyAlignment="1" quotePrefix="1">
      <alignment horizontal="left" vertical="center" wrapText="1"/>
    </xf>
    <xf numFmtId="49" fontId="18" fillId="26" borderId="10" xfId="0" applyNumberFormat="1" applyFont="1" applyFill="1" applyBorder="1" applyAlignment="1">
      <alignment horizontal="center" vertical="center" wrapText="1"/>
    </xf>
    <xf numFmtId="176" fontId="18" fillId="26" borderId="10" xfId="0" applyNumberFormat="1" applyFont="1" applyFill="1" applyBorder="1" applyAlignment="1" applyProtection="1">
      <alignment horizontal="center" vertical="center"/>
      <protection locked="0"/>
    </xf>
    <xf numFmtId="176" fontId="18" fillId="26" borderId="10" xfId="61" applyNumberFormat="1" applyFont="1" applyFill="1" applyBorder="1" applyAlignment="1" applyProtection="1">
      <alignment horizontal="center"/>
      <protection locked="0"/>
    </xf>
    <xf numFmtId="0" fontId="69" fillId="27" borderId="0" xfId="0" applyFont="1" applyFill="1" applyAlignment="1">
      <alignment vertical="center"/>
    </xf>
    <xf numFmtId="0" fontId="70" fillId="27" borderId="0" xfId="0" applyFont="1" applyFill="1" applyAlignment="1">
      <alignment/>
    </xf>
    <xf numFmtId="197" fontId="13" fillId="27" borderId="10" xfId="0" applyNumberFormat="1" applyFont="1" applyFill="1" applyBorder="1" applyAlignment="1">
      <alignment horizontal="left" vertical="center" wrapText="1"/>
    </xf>
    <xf numFmtId="0" fontId="18" fillId="26" borderId="10" xfId="0" applyFont="1" applyFill="1" applyBorder="1" applyAlignment="1">
      <alignment horizontal="left" wrapText="1"/>
    </xf>
    <xf numFmtId="49" fontId="16" fillId="27" borderId="0" xfId="43" applyNumberFormat="1" applyFont="1" applyFill="1" applyAlignment="1">
      <alignment horizontal="center" wrapText="1"/>
    </xf>
    <xf numFmtId="0" fontId="18" fillId="26" borderId="10" xfId="0" applyFont="1" applyFill="1" applyBorder="1" applyAlignment="1">
      <alignment horizontal="left" wrapText="1"/>
    </xf>
    <xf numFmtId="0" fontId="18" fillId="27" borderId="10" xfId="0" applyFont="1" applyFill="1" applyBorder="1" applyAlignment="1">
      <alignment horizontal="center" vertical="center" wrapText="1"/>
    </xf>
    <xf numFmtId="176" fontId="18" fillId="27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6</xdr:row>
      <xdr:rowOff>0</xdr:rowOff>
    </xdr:from>
    <xdr:to>
      <xdr:col>7</xdr:col>
      <xdr:colOff>0</xdr:colOff>
      <xdr:row>6</xdr:row>
      <xdr:rowOff>0</xdr:rowOff>
    </xdr:to>
    <xdr:sp fLocksText="0">
      <xdr:nvSpPr>
        <xdr:cNvPr id="1" name="Text Box 32"/>
        <xdr:cNvSpPr txBox="1">
          <a:spLocks noChangeArrowheads="1"/>
        </xdr:cNvSpPr>
      </xdr:nvSpPr>
      <xdr:spPr>
        <a:xfrm>
          <a:off x="12144375" y="10001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5705475</xdr:colOff>
      <xdr:row>0</xdr:row>
      <xdr:rowOff>28575</xdr:rowOff>
    </xdr:from>
    <xdr:to>
      <xdr:col>6</xdr:col>
      <xdr:colOff>1390650</xdr:colOff>
      <xdr:row>6</xdr:row>
      <xdr:rowOff>28575</xdr:rowOff>
    </xdr:to>
    <xdr:sp fLocksText="0">
      <xdr:nvSpPr>
        <xdr:cNvPr id="2" name="TextBox 3"/>
        <xdr:cNvSpPr txBox="1">
          <a:spLocks noChangeArrowheads="1"/>
        </xdr:cNvSpPr>
      </xdr:nvSpPr>
      <xdr:spPr>
        <a:xfrm>
          <a:off x="6162675" y="28575"/>
          <a:ext cx="65722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муниципальному нормативному правовому акту от 15.12.2016 г. №13-НПА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 внесении изменений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муниципальный нормативный правовой акт «О бюджете Елизовского городского поселения на 2016 год» от 24.12.2015 №247-НПА»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принятому Решением Собрания депутатов Елизовского городского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поселения №84 от 15 декабря 2016 года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4305300</xdr:colOff>
      <xdr:row>0</xdr:row>
      <xdr:rowOff>0</xdr:rowOff>
    </xdr:from>
    <xdr:to>
      <xdr:col>6</xdr:col>
      <xdr:colOff>952500</xdr:colOff>
      <xdr:row>5</xdr:row>
      <xdr:rowOff>142875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4791075" y="0"/>
          <a:ext cx="658177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муниципальному нормативному правовому акту от 15.12.2016 г. №13-НПА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 внесении изменений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муниципальный нормативный правовой акт «О бюджете Елизовского городского поселения на 2016 год» от 24.12.2015 №247-НПА»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принятому Решением Собрания депутатов Елизовского городского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поселения №84 от 15 декабря 2016 года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&#1044;&#1086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"/>
    </sheetNames>
    <sheetDataSet>
      <sheetData sheetId="0">
        <row r="8">
          <cell r="C8">
            <v>339691.12404</v>
          </cell>
        </row>
        <row r="105">
          <cell r="C105">
            <v>978012.1739799998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504"/>
  <sheetViews>
    <sheetView tabSelected="1" zoomScale="110" zoomScaleNormal="110" zoomScaleSheetLayoutView="80" zoomScalePageLayoutView="0" workbookViewId="0" topLeftCell="A1">
      <selection activeCell="B5" sqref="B5"/>
    </sheetView>
  </sheetViews>
  <sheetFormatPr defaultColWidth="9.125" defaultRowHeight="12.75"/>
  <cols>
    <col min="1" max="1" width="6.00390625" style="81" customWidth="1"/>
    <col min="2" max="2" width="99.50390625" style="82" customWidth="1"/>
    <col min="3" max="3" width="6.875" style="83" customWidth="1"/>
    <col min="4" max="4" width="9.00390625" style="83" customWidth="1"/>
    <col min="5" max="5" width="16.625" style="84" customWidth="1"/>
    <col min="6" max="6" width="10.875" style="83" customWidth="1"/>
    <col min="7" max="7" width="21.50390625" style="85" customWidth="1"/>
    <col min="8" max="8" width="15.00390625" style="2" customWidth="1"/>
    <col min="9" max="16384" width="9.125" style="4" customWidth="1"/>
  </cols>
  <sheetData>
    <row r="8" spans="1:8" s="156" customFormat="1" ht="20.25">
      <c r="A8" s="185" t="s">
        <v>182</v>
      </c>
      <c r="B8" s="185"/>
      <c r="C8" s="185"/>
      <c r="D8" s="185"/>
      <c r="E8" s="185"/>
      <c r="F8" s="185"/>
      <c r="G8" s="185"/>
      <c r="H8" s="112"/>
    </row>
    <row r="9" spans="1:8" s="156" customFormat="1" ht="15">
      <c r="A9" s="114"/>
      <c r="B9" s="115"/>
      <c r="C9" s="116"/>
      <c r="D9" s="116"/>
      <c r="E9" s="117"/>
      <c r="F9" s="116"/>
      <c r="G9" s="118" t="s">
        <v>313</v>
      </c>
      <c r="H9" s="112"/>
    </row>
    <row r="10" spans="1:8" s="113" customFormat="1" ht="15.75" customHeight="1">
      <c r="A10" s="187" t="s">
        <v>355</v>
      </c>
      <c r="B10" s="187" t="s">
        <v>356</v>
      </c>
      <c r="C10" s="187" t="s">
        <v>314</v>
      </c>
      <c r="D10" s="187"/>
      <c r="E10" s="187"/>
      <c r="F10" s="187"/>
      <c r="G10" s="188" t="s">
        <v>315</v>
      </c>
      <c r="H10" s="112"/>
    </row>
    <row r="11" spans="1:8" s="113" customFormat="1" ht="46.5">
      <c r="A11" s="187"/>
      <c r="B11" s="187"/>
      <c r="C11" s="119" t="s">
        <v>316</v>
      </c>
      <c r="D11" s="119" t="s">
        <v>317</v>
      </c>
      <c r="E11" s="119" t="s">
        <v>318</v>
      </c>
      <c r="F11" s="119" t="s">
        <v>319</v>
      </c>
      <c r="G11" s="188"/>
      <c r="H11" s="112"/>
    </row>
    <row r="12" spans="1:8" s="113" customFormat="1" ht="15">
      <c r="A12" s="107">
        <v>1</v>
      </c>
      <c r="B12" s="108" t="s">
        <v>328</v>
      </c>
      <c r="C12" s="110" t="s">
        <v>337</v>
      </c>
      <c r="D12" s="110"/>
      <c r="E12" s="110"/>
      <c r="F12" s="110"/>
      <c r="G12" s="111">
        <f>G13</f>
        <v>20201.13417</v>
      </c>
      <c r="H12" s="112"/>
    </row>
    <row r="13" spans="1:8" s="156" customFormat="1" ht="15">
      <c r="A13" s="120"/>
      <c r="B13" s="121" t="s">
        <v>320</v>
      </c>
      <c r="C13" s="122" t="s">
        <v>337</v>
      </c>
      <c r="D13" s="122" t="s">
        <v>321</v>
      </c>
      <c r="E13" s="123"/>
      <c r="F13" s="122"/>
      <c r="G13" s="124">
        <f>G18+G14</f>
        <v>20201.13417</v>
      </c>
      <c r="H13" s="157"/>
    </row>
    <row r="14" spans="1:8" s="156" customFormat="1" ht="30.75">
      <c r="A14" s="120"/>
      <c r="B14" s="121" t="s">
        <v>441</v>
      </c>
      <c r="C14" s="122" t="s">
        <v>337</v>
      </c>
      <c r="D14" s="122" t="s">
        <v>439</v>
      </c>
      <c r="E14" s="123"/>
      <c r="F14" s="122"/>
      <c r="G14" s="124">
        <f>G15</f>
        <v>598.0824600000001</v>
      </c>
      <c r="H14" s="157"/>
    </row>
    <row r="15" spans="1:8" s="156" customFormat="1" ht="15">
      <c r="A15" s="120"/>
      <c r="B15" s="121" t="s">
        <v>378</v>
      </c>
      <c r="C15" s="122" t="s">
        <v>337</v>
      </c>
      <c r="D15" s="122" t="s">
        <v>439</v>
      </c>
      <c r="E15" s="123" t="s">
        <v>117</v>
      </c>
      <c r="F15" s="122"/>
      <c r="G15" s="124">
        <f>G16</f>
        <v>598.0824600000001</v>
      </c>
      <c r="H15" s="157"/>
    </row>
    <row r="16" spans="1:8" s="156" customFormat="1" ht="15">
      <c r="A16" s="120"/>
      <c r="B16" s="121" t="s">
        <v>442</v>
      </c>
      <c r="C16" s="122" t="s">
        <v>337</v>
      </c>
      <c r="D16" s="122" t="s">
        <v>439</v>
      </c>
      <c r="E16" s="123" t="s">
        <v>440</v>
      </c>
      <c r="F16" s="122"/>
      <c r="G16" s="124">
        <f>G17</f>
        <v>598.0824600000001</v>
      </c>
      <c r="H16" s="157"/>
    </row>
    <row r="17" spans="1:8" s="156" customFormat="1" ht="46.5">
      <c r="A17" s="120"/>
      <c r="B17" s="121" t="s">
        <v>365</v>
      </c>
      <c r="C17" s="122" t="s">
        <v>337</v>
      </c>
      <c r="D17" s="122" t="s">
        <v>439</v>
      </c>
      <c r="E17" s="123" t="s">
        <v>440</v>
      </c>
      <c r="F17" s="122" t="s">
        <v>363</v>
      </c>
      <c r="G17" s="124">
        <f>459.08246+139</f>
        <v>598.0824600000001</v>
      </c>
      <c r="H17" s="157"/>
    </row>
    <row r="18" spans="1:8" s="156" customFormat="1" ht="30.75">
      <c r="A18" s="120"/>
      <c r="B18" s="125" t="s">
        <v>359</v>
      </c>
      <c r="C18" s="122" t="s">
        <v>337</v>
      </c>
      <c r="D18" s="122" t="s">
        <v>322</v>
      </c>
      <c r="E18" s="123" t="s">
        <v>323</v>
      </c>
      <c r="F18" s="122" t="s">
        <v>323</v>
      </c>
      <c r="G18" s="124">
        <f>G19</f>
        <v>19603.05171</v>
      </c>
      <c r="H18" s="157"/>
    </row>
    <row r="19" spans="1:8" s="156" customFormat="1" ht="15">
      <c r="A19" s="120"/>
      <c r="B19" s="121" t="s">
        <v>378</v>
      </c>
      <c r="C19" s="122" t="s">
        <v>337</v>
      </c>
      <c r="D19" s="122" t="s">
        <v>322</v>
      </c>
      <c r="E19" s="123" t="s">
        <v>117</v>
      </c>
      <c r="F19" s="122"/>
      <c r="G19" s="124">
        <f>G20+G24</f>
        <v>19603.05171</v>
      </c>
      <c r="H19" s="157"/>
    </row>
    <row r="20" spans="1:8" s="156" customFormat="1" ht="46.5">
      <c r="A20" s="120"/>
      <c r="B20" s="125" t="s">
        <v>397</v>
      </c>
      <c r="C20" s="122" t="s">
        <v>337</v>
      </c>
      <c r="D20" s="122" t="s">
        <v>322</v>
      </c>
      <c r="E20" s="123" t="s">
        <v>118</v>
      </c>
      <c r="F20" s="122"/>
      <c r="G20" s="124">
        <f>G21+G22+G23</f>
        <v>14092.709710000001</v>
      </c>
      <c r="H20" s="157"/>
    </row>
    <row r="21" spans="1:8" s="156" customFormat="1" ht="46.5">
      <c r="A21" s="120"/>
      <c r="B21" s="121" t="s">
        <v>365</v>
      </c>
      <c r="C21" s="122" t="s">
        <v>337</v>
      </c>
      <c r="D21" s="122" t="s">
        <v>322</v>
      </c>
      <c r="E21" s="123" t="s">
        <v>118</v>
      </c>
      <c r="F21" s="122" t="s">
        <v>363</v>
      </c>
      <c r="G21" s="124">
        <f>10626.189+399+571.71971+149.223-100-459.1-139-84.942-9</f>
        <v>10954.08971</v>
      </c>
      <c r="H21" s="158"/>
    </row>
    <row r="22" spans="1:8" s="156" customFormat="1" ht="15">
      <c r="A22" s="120"/>
      <c r="B22" s="121" t="s">
        <v>366</v>
      </c>
      <c r="C22" s="122" t="s">
        <v>337</v>
      </c>
      <c r="D22" s="122" t="s">
        <v>322</v>
      </c>
      <c r="E22" s="123" t="s">
        <v>118</v>
      </c>
      <c r="F22" s="122" t="s">
        <v>364</v>
      </c>
      <c r="G22" s="124">
        <f>642.06+2363.8+100</f>
        <v>3105.86</v>
      </c>
      <c r="H22" s="157"/>
    </row>
    <row r="23" spans="1:8" s="156" customFormat="1" ht="15">
      <c r="A23" s="120"/>
      <c r="B23" s="121" t="s">
        <v>368</v>
      </c>
      <c r="C23" s="122" t="s">
        <v>337</v>
      </c>
      <c r="D23" s="122" t="s">
        <v>322</v>
      </c>
      <c r="E23" s="123" t="s">
        <v>118</v>
      </c>
      <c r="F23" s="122" t="s">
        <v>367</v>
      </c>
      <c r="G23" s="124">
        <v>32.76</v>
      </c>
      <c r="H23" s="157"/>
    </row>
    <row r="24" spans="1:8" s="156" customFormat="1" ht="30.75">
      <c r="A24" s="120"/>
      <c r="B24" s="121" t="s">
        <v>107</v>
      </c>
      <c r="C24" s="122" t="s">
        <v>337</v>
      </c>
      <c r="D24" s="122" t="s">
        <v>322</v>
      </c>
      <c r="E24" s="123" t="s">
        <v>119</v>
      </c>
      <c r="F24" s="122"/>
      <c r="G24" s="124">
        <f>G25</f>
        <v>5510.342000000001</v>
      </c>
      <c r="H24" s="157"/>
    </row>
    <row r="25" spans="1:8" s="156" customFormat="1" ht="46.5">
      <c r="A25" s="120"/>
      <c r="B25" s="121" t="s">
        <v>365</v>
      </c>
      <c r="C25" s="122" t="s">
        <v>337</v>
      </c>
      <c r="D25" s="122" t="s">
        <v>322</v>
      </c>
      <c r="E25" s="123" t="s">
        <v>119</v>
      </c>
      <c r="F25" s="122" t="s">
        <v>363</v>
      </c>
      <c r="G25" s="124">
        <f>5221.216+172+23.184+17.932+76.01</f>
        <v>5510.342000000001</v>
      </c>
      <c r="H25" s="157"/>
    </row>
    <row r="26" spans="1:8" s="156" customFormat="1" ht="15">
      <c r="A26" s="107">
        <v>2</v>
      </c>
      <c r="B26" s="177" t="s">
        <v>159</v>
      </c>
      <c r="C26" s="178" t="s">
        <v>339</v>
      </c>
      <c r="D26" s="178"/>
      <c r="E26" s="178"/>
      <c r="F26" s="178"/>
      <c r="G26" s="179">
        <f>G27</f>
        <v>18197.48852</v>
      </c>
      <c r="H26" s="112"/>
    </row>
    <row r="27" spans="1:8" s="156" customFormat="1" ht="15">
      <c r="A27" s="126"/>
      <c r="B27" s="121" t="s">
        <v>320</v>
      </c>
      <c r="C27" s="122" t="s">
        <v>339</v>
      </c>
      <c r="D27" s="122" t="s">
        <v>321</v>
      </c>
      <c r="E27" s="123"/>
      <c r="F27" s="122"/>
      <c r="G27" s="124">
        <f>G28+G36</f>
        <v>18197.48852</v>
      </c>
      <c r="H27" s="157"/>
    </row>
    <row r="28" spans="1:8" s="156" customFormat="1" ht="30.75">
      <c r="A28" s="126"/>
      <c r="B28" s="125" t="s">
        <v>151</v>
      </c>
      <c r="C28" s="127" t="s">
        <v>339</v>
      </c>
      <c r="D28" s="127" t="s">
        <v>324</v>
      </c>
      <c r="E28" s="128" t="s">
        <v>323</v>
      </c>
      <c r="F28" s="127" t="s">
        <v>323</v>
      </c>
      <c r="G28" s="129">
        <f>G29</f>
        <v>7905.91868</v>
      </c>
      <c r="H28" s="157"/>
    </row>
    <row r="29" spans="1:8" s="156" customFormat="1" ht="15">
      <c r="A29" s="126"/>
      <c r="B29" s="121" t="s">
        <v>378</v>
      </c>
      <c r="C29" s="122" t="s">
        <v>339</v>
      </c>
      <c r="D29" s="122" t="s">
        <v>324</v>
      </c>
      <c r="E29" s="123" t="s">
        <v>117</v>
      </c>
      <c r="F29" s="127"/>
      <c r="G29" s="129">
        <f>G30+G33</f>
        <v>7905.91868</v>
      </c>
      <c r="H29" s="157"/>
    </row>
    <row r="30" spans="1:8" s="156" customFormat="1" ht="46.5">
      <c r="A30" s="126"/>
      <c r="B30" s="121" t="s">
        <v>397</v>
      </c>
      <c r="C30" s="122" t="s">
        <v>339</v>
      </c>
      <c r="D30" s="122" t="s">
        <v>324</v>
      </c>
      <c r="E30" s="123" t="s">
        <v>118</v>
      </c>
      <c r="F30" s="122"/>
      <c r="G30" s="124">
        <f>G31+G32</f>
        <v>781.2812899999999</v>
      </c>
      <c r="H30" s="157"/>
    </row>
    <row r="31" spans="1:8" s="169" customFormat="1" ht="46.5">
      <c r="A31" s="126"/>
      <c r="B31" s="121" t="s">
        <v>365</v>
      </c>
      <c r="C31" s="122" t="s">
        <v>339</v>
      </c>
      <c r="D31" s="122" t="s">
        <v>324</v>
      </c>
      <c r="E31" s="123" t="s">
        <v>118</v>
      </c>
      <c r="F31" s="122" t="s">
        <v>363</v>
      </c>
      <c r="G31" s="124">
        <f>884.17119+100+166.80456+40.91782+100.5391-227.14418-287.5-4.29099</f>
        <v>773.4975</v>
      </c>
      <c r="H31" s="158"/>
    </row>
    <row r="32" spans="1:8" s="156" customFormat="1" ht="15">
      <c r="A32" s="126"/>
      <c r="B32" s="121" t="s">
        <v>366</v>
      </c>
      <c r="C32" s="122" t="s">
        <v>339</v>
      </c>
      <c r="D32" s="122" t="s">
        <v>324</v>
      </c>
      <c r="E32" s="123" t="s">
        <v>118</v>
      </c>
      <c r="F32" s="122" t="s">
        <v>364</v>
      </c>
      <c r="G32" s="124">
        <f>7.78379</f>
        <v>7.78379</v>
      </c>
      <c r="H32" s="158"/>
    </row>
    <row r="33" spans="1:8" s="156" customFormat="1" ht="30.75">
      <c r="A33" s="126"/>
      <c r="B33" s="125" t="s">
        <v>113</v>
      </c>
      <c r="C33" s="122" t="s">
        <v>339</v>
      </c>
      <c r="D33" s="122" t="s">
        <v>324</v>
      </c>
      <c r="E33" s="123" t="s">
        <v>120</v>
      </c>
      <c r="F33" s="122"/>
      <c r="G33" s="124">
        <f>G34+G35</f>
        <v>7124.63739</v>
      </c>
      <c r="H33" s="157"/>
    </row>
    <row r="34" spans="1:8" s="169" customFormat="1" ht="46.5">
      <c r="A34" s="126"/>
      <c r="B34" s="121" t="s">
        <v>365</v>
      </c>
      <c r="C34" s="122" t="s">
        <v>339</v>
      </c>
      <c r="D34" s="122" t="s">
        <v>324</v>
      </c>
      <c r="E34" s="123" t="s">
        <v>120</v>
      </c>
      <c r="F34" s="122" t="s">
        <v>363</v>
      </c>
      <c r="G34" s="124">
        <f>7215.33323-169.41144</f>
        <v>7045.92179</v>
      </c>
      <c r="H34" s="157"/>
    </row>
    <row r="35" spans="1:8" s="156" customFormat="1" ht="15">
      <c r="A35" s="126"/>
      <c r="B35" s="121" t="s">
        <v>366</v>
      </c>
      <c r="C35" s="122" t="s">
        <v>339</v>
      </c>
      <c r="D35" s="122" t="s">
        <v>324</v>
      </c>
      <c r="E35" s="123" t="s">
        <v>120</v>
      </c>
      <c r="F35" s="122" t="s">
        <v>364</v>
      </c>
      <c r="G35" s="124">
        <f>45.32704+10+15.05616+8.3324</f>
        <v>78.7156</v>
      </c>
      <c r="H35" s="157"/>
    </row>
    <row r="36" spans="1:8" s="160" customFormat="1" ht="15">
      <c r="A36" s="126"/>
      <c r="B36" s="121" t="s">
        <v>343</v>
      </c>
      <c r="C36" s="122" t="s">
        <v>339</v>
      </c>
      <c r="D36" s="122" t="s">
        <v>164</v>
      </c>
      <c r="E36" s="123"/>
      <c r="F36" s="122"/>
      <c r="G36" s="124">
        <f>G37</f>
        <v>10291.56984</v>
      </c>
      <c r="H36" s="159"/>
    </row>
    <row r="37" spans="1:8" s="160" customFormat="1" ht="15">
      <c r="A37" s="126"/>
      <c r="B37" s="121" t="s">
        <v>378</v>
      </c>
      <c r="C37" s="122" t="s">
        <v>339</v>
      </c>
      <c r="D37" s="122" t="s">
        <v>164</v>
      </c>
      <c r="E37" s="123" t="s">
        <v>117</v>
      </c>
      <c r="F37" s="122"/>
      <c r="G37" s="124">
        <f>G38</f>
        <v>10291.56984</v>
      </c>
      <c r="H37" s="159"/>
    </row>
    <row r="38" spans="1:8" s="156" customFormat="1" ht="46.5">
      <c r="A38" s="126"/>
      <c r="B38" s="121" t="s">
        <v>306</v>
      </c>
      <c r="C38" s="122" t="s">
        <v>339</v>
      </c>
      <c r="D38" s="122" t="s">
        <v>164</v>
      </c>
      <c r="E38" s="123" t="s">
        <v>121</v>
      </c>
      <c r="F38" s="122"/>
      <c r="G38" s="124">
        <f>G39+G40+G42</f>
        <v>10291.56984</v>
      </c>
      <c r="H38" s="157"/>
    </row>
    <row r="39" spans="1:8" s="156" customFormat="1" ht="46.5">
      <c r="A39" s="126"/>
      <c r="B39" s="121" t="s">
        <v>365</v>
      </c>
      <c r="C39" s="122" t="s">
        <v>339</v>
      </c>
      <c r="D39" s="122" t="s">
        <v>164</v>
      </c>
      <c r="E39" s="123" t="s">
        <v>121</v>
      </c>
      <c r="F39" s="122" t="s">
        <v>363</v>
      </c>
      <c r="G39" s="124">
        <v>8050.63221</v>
      </c>
      <c r="H39" s="157"/>
    </row>
    <row r="40" spans="1:8" s="156" customFormat="1" ht="15">
      <c r="A40" s="126"/>
      <c r="B40" s="121" t="s">
        <v>366</v>
      </c>
      <c r="C40" s="122" t="s">
        <v>339</v>
      </c>
      <c r="D40" s="122" t="s">
        <v>164</v>
      </c>
      <c r="E40" s="123" t="s">
        <v>121</v>
      </c>
      <c r="F40" s="122" t="s">
        <v>364</v>
      </c>
      <c r="G40" s="124">
        <v>2217.63763</v>
      </c>
      <c r="H40" s="157"/>
    </row>
    <row r="41" spans="1:8" s="156" customFormat="1" ht="15">
      <c r="A41" s="126"/>
      <c r="B41" s="130" t="s">
        <v>379</v>
      </c>
      <c r="C41" s="131"/>
      <c r="D41" s="131"/>
      <c r="E41" s="132"/>
      <c r="F41" s="131"/>
      <c r="G41" s="133">
        <f>56.65065</f>
        <v>56.65065</v>
      </c>
      <c r="H41" s="157"/>
    </row>
    <row r="42" spans="1:8" s="156" customFormat="1" ht="15">
      <c r="A42" s="126"/>
      <c r="B42" s="121" t="s">
        <v>368</v>
      </c>
      <c r="C42" s="122" t="s">
        <v>339</v>
      </c>
      <c r="D42" s="122" t="s">
        <v>164</v>
      </c>
      <c r="E42" s="123" t="s">
        <v>121</v>
      </c>
      <c r="F42" s="122" t="s">
        <v>367</v>
      </c>
      <c r="G42" s="124">
        <v>23.3</v>
      </c>
      <c r="H42" s="157"/>
    </row>
    <row r="43" spans="1:8" s="156" customFormat="1" ht="15">
      <c r="A43" s="107">
        <v>3</v>
      </c>
      <c r="B43" s="108" t="s">
        <v>311</v>
      </c>
      <c r="C43" s="110" t="s">
        <v>338</v>
      </c>
      <c r="D43" s="110"/>
      <c r="E43" s="110"/>
      <c r="F43" s="110"/>
      <c r="G43" s="111">
        <f>G44+G57</f>
        <v>13989.495729999999</v>
      </c>
      <c r="H43" s="112"/>
    </row>
    <row r="44" spans="1:8" s="156" customFormat="1" ht="15">
      <c r="A44" s="126"/>
      <c r="B44" s="121" t="s">
        <v>320</v>
      </c>
      <c r="C44" s="122" t="s">
        <v>338</v>
      </c>
      <c r="D44" s="122" t="s">
        <v>321</v>
      </c>
      <c r="E44" s="123"/>
      <c r="F44" s="122"/>
      <c r="G44" s="124">
        <f>G45+G53</f>
        <v>11792.49513</v>
      </c>
      <c r="H44" s="157"/>
    </row>
    <row r="45" spans="1:8" s="156" customFormat="1" ht="30.75">
      <c r="A45" s="126"/>
      <c r="B45" s="121" t="s">
        <v>171</v>
      </c>
      <c r="C45" s="122" t="s">
        <v>338</v>
      </c>
      <c r="D45" s="122" t="s">
        <v>325</v>
      </c>
      <c r="E45" s="123" t="s">
        <v>323</v>
      </c>
      <c r="F45" s="122" t="s">
        <v>323</v>
      </c>
      <c r="G45" s="124">
        <f>G46</f>
        <v>11722.37013</v>
      </c>
      <c r="H45" s="157"/>
    </row>
    <row r="46" spans="1:8" s="156" customFormat="1" ht="15">
      <c r="A46" s="126"/>
      <c r="B46" s="121" t="s">
        <v>378</v>
      </c>
      <c r="C46" s="122" t="s">
        <v>338</v>
      </c>
      <c r="D46" s="122" t="s">
        <v>325</v>
      </c>
      <c r="E46" s="123" t="s">
        <v>117</v>
      </c>
      <c r="F46" s="122"/>
      <c r="G46" s="124">
        <f>G47+G51</f>
        <v>11722.37013</v>
      </c>
      <c r="H46" s="157"/>
    </row>
    <row r="47" spans="1:8" s="156" customFormat="1" ht="46.5">
      <c r="A47" s="126"/>
      <c r="B47" s="121" t="s">
        <v>397</v>
      </c>
      <c r="C47" s="122" t="s">
        <v>338</v>
      </c>
      <c r="D47" s="122" t="s">
        <v>325</v>
      </c>
      <c r="E47" s="123" t="s">
        <v>118</v>
      </c>
      <c r="F47" s="122"/>
      <c r="G47" s="124">
        <f>G48+G49+G50</f>
        <v>7384.114210000001</v>
      </c>
      <c r="H47" s="157"/>
    </row>
    <row r="48" spans="1:8" s="169" customFormat="1" ht="46.5">
      <c r="A48" s="126"/>
      <c r="B48" s="121" t="s">
        <v>365</v>
      </c>
      <c r="C48" s="122" t="s">
        <v>338</v>
      </c>
      <c r="D48" s="122" t="s">
        <v>325</v>
      </c>
      <c r="E48" s="123" t="s">
        <v>118</v>
      </c>
      <c r="F48" s="122" t="s">
        <v>363</v>
      </c>
      <c r="G48" s="124">
        <f>6408.00003-4.806</f>
        <v>6403.194030000001</v>
      </c>
      <c r="H48" s="157"/>
    </row>
    <row r="49" spans="1:8" s="156" customFormat="1" ht="15">
      <c r="A49" s="126"/>
      <c r="B49" s="121" t="s">
        <v>366</v>
      </c>
      <c r="C49" s="122" t="s">
        <v>338</v>
      </c>
      <c r="D49" s="122" t="s">
        <v>325</v>
      </c>
      <c r="E49" s="123" t="s">
        <v>118</v>
      </c>
      <c r="F49" s="122" t="s">
        <v>364</v>
      </c>
      <c r="G49" s="124">
        <f>1017.42-166.556-26.38932-75.22-138.54-29+200</f>
        <v>781.7146799999999</v>
      </c>
      <c r="H49" s="157"/>
    </row>
    <row r="50" spans="1:8" s="156" customFormat="1" ht="15">
      <c r="A50" s="126"/>
      <c r="B50" s="121" t="s">
        <v>368</v>
      </c>
      <c r="C50" s="122" t="s">
        <v>338</v>
      </c>
      <c r="D50" s="122" t="s">
        <v>325</v>
      </c>
      <c r="E50" s="123" t="s">
        <v>118</v>
      </c>
      <c r="F50" s="122" t="s">
        <v>367</v>
      </c>
      <c r="G50" s="124">
        <f>110.428+25+20.7775+29+14</f>
        <v>199.2055</v>
      </c>
      <c r="H50" s="157"/>
    </row>
    <row r="51" spans="1:8" s="156" customFormat="1" ht="15">
      <c r="A51" s="126"/>
      <c r="B51" s="121" t="s">
        <v>183</v>
      </c>
      <c r="C51" s="122" t="s">
        <v>338</v>
      </c>
      <c r="D51" s="122" t="s">
        <v>325</v>
      </c>
      <c r="E51" s="123" t="s">
        <v>122</v>
      </c>
      <c r="F51" s="122"/>
      <c r="G51" s="124">
        <f>G52</f>
        <v>4338.25592</v>
      </c>
      <c r="H51" s="157"/>
    </row>
    <row r="52" spans="1:8" s="169" customFormat="1" ht="46.5">
      <c r="A52" s="126"/>
      <c r="B52" s="121" t="s">
        <v>365</v>
      </c>
      <c r="C52" s="122" t="s">
        <v>338</v>
      </c>
      <c r="D52" s="122" t="s">
        <v>325</v>
      </c>
      <c r="E52" s="123" t="s">
        <v>122</v>
      </c>
      <c r="F52" s="122" t="s">
        <v>363</v>
      </c>
      <c r="G52" s="124">
        <f>4391.75592-53.5</f>
        <v>4338.25592</v>
      </c>
      <c r="H52" s="157"/>
    </row>
    <row r="53" spans="1:8" s="156" customFormat="1" ht="15">
      <c r="A53" s="126"/>
      <c r="B53" s="134" t="s">
        <v>342</v>
      </c>
      <c r="C53" s="122" t="s">
        <v>338</v>
      </c>
      <c r="D53" s="122" t="s">
        <v>168</v>
      </c>
      <c r="E53" s="123"/>
      <c r="F53" s="122"/>
      <c r="G53" s="124">
        <f>G54</f>
        <v>70.12499999999997</v>
      </c>
      <c r="H53" s="161"/>
    </row>
    <row r="54" spans="1:8" s="156" customFormat="1" ht="15">
      <c r="A54" s="126"/>
      <c r="B54" s="121" t="s">
        <v>378</v>
      </c>
      <c r="C54" s="122" t="s">
        <v>338</v>
      </c>
      <c r="D54" s="122" t="s">
        <v>168</v>
      </c>
      <c r="E54" s="123" t="s">
        <v>117</v>
      </c>
      <c r="F54" s="122"/>
      <c r="G54" s="124">
        <f>G55</f>
        <v>70.12499999999997</v>
      </c>
      <c r="H54" s="161"/>
    </row>
    <row r="55" spans="1:8" s="115" customFormat="1" ht="15">
      <c r="A55" s="126"/>
      <c r="B55" s="125" t="s">
        <v>96</v>
      </c>
      <c r="C55" s="122" t="s">
        <v>338</v>
      </c>
      <c r="D55" s="122" t="s">
        <v>168</v>
      </c>
      <c r="E55" s="123" t="s">
        <v>124</v>
      </c>
      <c r="F55" s="122"/>
      <c r="G55" s="124">
        <f>G56</f>
        <v>70.12499999999997</v>
      </c>
      <c r="H55" s="161"/>
    </row>
    <row r="56" spans="1:8" s="162" customFormat="1" ht="15">
      <c r="A56" s="126"/>
      <c r="B56" s="121" t="s">
        <v>368</v>
      </c>
      <c r="C56" s="122" t="s">
        <v>338</v>
      </c>
      <c r="D56" s="122" t="s">
        <v>168</v>
      </c>
      <c r="E56" s="123" t="s">
        <v>124</v>
      </c>
      <c r="F56" s="122" t="s">
        <v>367</v>
      </c>
      <c r="G56" s="124">
        <f>221.097+180-180-150.972</f>
        <v>70.12499999999997</v>
      </c>
      <c r="H56" s="161"/>
    </row>
    <row r="57" spans="1:8" s="156" customFormat="1" ht="15">
      <c r="A57" s="135"/>
      <c r="B57" s="121" t="s">
        <v>349</v>
      </c>
      <c r="C57" s="122" t="s">
        <v>338</v>
      </c>
      <c r="D57" s="122" t="s">
        <v>350</v>
      </c>
      <c r="E57" s="123"/>
      <c r="F57" s="122"/>
      <c r="G57" s="124">
        <f>G58</f>
        <v>2197.0006</v>
      </c>
      <c r="H57" s="157"/>
    </row>
    <row r="58" spans="1:8" s="156" customFormat="1" ht="15">
      <c r="A58" s="120"/>
      <c r="B58" s="125" t="s">
        <v>347</v>
      </c>
      <c r="C58" s="122" t="s">
        <v>338</v>
      </c>
      <c r="D58" s="122" t="s">
        <v>346</v>
      </c>
      <c r="E58" s="123"/>
      <c r="F58" s="122"/>
      <c r="G58" s="124">
        <f>G59</f>
        <v>2197.0006</v>
      </c>
      <c r="H58" s="157"/>
    </row>
    <row r="59" spans="1:8" s="156" customFormat="1" ht="15">
      <c r="A59" s="120"/>
      <c r="B59" s="121" t="s">
        <v>378</v>
      </c>
      <c r="C59" s="122" t="s">
        <v>338</v>
      </c>
      <c r="D59" s="122" t="s">
        <v>346</v>
      </c>
      <c r="E59" s="123" t="s">
        <v>117</v>
      </c>
      <c r="F59" s="122"/>
      <c r="G59" s="124">
        <f>G60+G62+G64</f>
        <v>2197.0006</v>
      </c>
      <c r="H59" s="157"/>
    </row>
    <row r="60" spans="1:8" s="156" customFormat="1" ht="30.75">
      <c r="A60" s="120"/>
      <c r="B60" s="121" t="s">
        <v>385</v>
      </c>
      <c r="C60" s="122" t="s">
        <v>338</v>
      </c>
      <c r="D60" s="122" t="s">
        <v>346</v>
      </c>
      <c r="E60" s="123" t="s">
        <v>386</v>
      </c>
      <c r="F60" s="122"/>
      <c r="G60" s="124">
        <f>G61</f>
        <v>150.972</v>
      </c>
      <c r="H60" s="157"/>
    </row>
    <row r="61" spans="1:8" s="156" customFormat="1" ht="15">
      <c r="A61" s="120"/>
      <c r="B61" s="125" t="s">
        <v>370</v>
      </c>
      <c r="C61" s="122" t="s">
        <v>338</v>
      </c>
      <c r="D61" s="122" t="s">
        <v>346</v>
      </c>
      <c r="E61" s="123" t="s">
        <v>386</v>
      </c>
      <c r="F61" s="122" t="s">
        <v>369</v>
      </c>
      <c r="G61" s="124">
        <f>150.972</f>
        <v>150.972</v>
      </c>
      <c r="H61" s="157"/>
    </row>
    <row r="62" spans="1:8" s="156" customFormat="1" ht="30.75">
      <c r="A62" s="120"/>
      <c r="B62" s="125" t="s">
        <v>98</v>
      </c>
      <c r="C62" s="122" t="s">
        <v>338</v>
      </c>
      <c r="D62" s="122" t="s">
        <v>346</v>
      </c>
      <c r="E62" s="123" t="s">
        <v>125</v>
      </c>
      <c r="F62" s="122"/>
      <c r="G62" s="124">
        <f>G63</f>
        <v>1248.9095499999999</v>
      </c>
      <c r="H62" s="157"/>
    </row>
    <row r="63" spans="1:8" s="169" customFormat="1" ht="15">
      <c r="A63" s="120"/>
      <c r="B63" s="125" t="s">
        <v>370</v>
      </c>
      <c r="C63" s="122" t="s">
        <v>338</v>
      </c>
      <c r="D63" s="122" t="s">
        <v>346</v>
      </c>
      <c r="E63" s="123" t="s">
        <v>125</v>
      </c>
      <c r="F63" s="122" t="s">
        <v>369</v>
      </c>
      <c r="G63" s="124">
        <f>1103.456+145.46255-0.009</f>
        <v>1248.9095499999999</v>
      </c>
      <c r="H63" s="157"/>
    </row>
    <row r="64" spans="1:8" s="156" customFormat="1" ht="15">
      <c r="A64" s="120"/>
      <c r="B64" s="125" t="s">
        <v>8</v>
      </c>
      <c r="C64" s="122" t="s">
        <v>338</v>
      </c>
      <c r="D64" s="122" t="s">
        <v>346</v>
      </c>
      <c r="E64" s="123" t="s">
        <v>9</v>
      </c>
      <c r="F64" s="122"/>
      <c r="G64" s="124">
        <f>G65</f>
        <v>797.11905</v>
      </c>
      <c r="H64" s="157"/>
    </row>
    <row r="65" spans="1:8" s="156" customFormat="1" ht="15">
      <c r="A65" s="120"/>
      <c r="B65" s="125" t="s">
        <v>370</v>
      </c>
      <c r="C65" s="122" t="s">
        <v>338</v>
      </c>
      <c r="D65" s="122" t="s">
        <v>346</v>
      </c>
      <c r="E65" s="123" t="s">
        <v>9</v>
      </c>
      <c r="F65" s="122" t="s">
        <v>369</v>
      </c>
      <c r="G65" s="124">
        <v>797.11905</v>
      </c>
      <c r="H65" s="157"/>
    </row>
    <row r="66" spans="1:8" s="156" customFormat="1" ht="30.75">
      <c r="A66" s="107">
        <v>4</v>
      </c>
      <c r="B66" s="108" t="s">
        <v>390</v>
      </c>
      <c r="C66" s="110" t="s">
        <v>340</v>
      </c>
      <c r="D66" s="110"/>
      <c r="E66" s="110"/>
      <c r="F66" s="110"/>
      <c r="G66" s="111">
        <f>G67+G80</f>
        <v>18260.21241</v>
      </c>
      <c r="H66" s="112"/>
    </row>
    <row r="67" spans="1:8" s="162" customFormat="1" ht="15">
      <c r="A67" s="126"/>
      <c r="B67" s="121" t="s">
        <v>320</v>
      </c>
      <c r="C67" s="122" t="s">
        <v>340</v>
      </c>
      <c r="D67" s="122" t="s">
        <v>321</v>
      </c>
      <c r="E67" s="123"/>
      <c r="F67" s="122"/>
      <c r="G67" s="124">
        <f>G68+G73</f>
        <v>17427.98769</v>
      </c>
      <c r="H67" s="157"/>
    </row>
    <row r="68" spans="1:8" s="162" customFormat="1" ht="30.75">
      <c r="A68" s="126"/>
      <c r="B68" s="125" t="s">
        <v>151</v>
      </c>
      <c r="C68" s="122" t="s">
        <v>340</v>
      </c>
      <c r="D68" s="122" t="s">
        <v>324</v>
      </c>
      <c r="E68" s="123" t="s">
        <v>323</v>
      </c>
      <c r="F68" s="122" t="s">
        <v>323</v>
      </c>
      <c r="G68" s="124">
        <f>G69</f>
        <v>16375.60353</v>
      </c>
      <c r="H68" s="158"/>
    </row>
    <row r="69" spans="1:8" s="162" customFormat="1" ht="15">
      <c r="A69" s="126"/>
      <c r="B69" s="121" t="s">
        <v>378</v>
      </c>
      <c r="C69" s="122" t="s">
        <v>340</v>
      </c>
      <c r="D69" s="122" t="s">
        <v>324</v>
      </c>
      <c r="E69" s="123" t="s">
        <v>117</v>
      </c>
      <c r="F69" s="122"/>
      <c r="G69" s="124">
        <f>G70</f>
        <v>16375.60353</v>
      </c>
      <c r="H69" s="158"/>
    </row>
    <row r="70" spans="1:8" s="162" customFormat="1" ht="46.5">
      <c r="A70" s="126"/>
      <c r="B70" s="121" t="s">
        <v>397</v>
      </c>
      <c r="C70" s="122" t="s">
        <v>340</v>
      </c>
      <c r="D70" s="122" t="s">
        <v>324</v>
      </c>
      <c r="E70" s="123" t="s">
        <v>118</v>
      </c>
      <c r="F70" s="122"/>
      <c r="G70" s="124">
        <f>G71+G72</f>
        <v>16375.60353</v>
      </c>
      <c r="H70" s="157"/>
    </row>
    <row r="71" spans="1:8" s="156" customFormat="1" ht="46.5">
      <c r="A71" s="126"/>
      <c r="B71" s="121" t="s">
        <v>365</v>
      </c>
      <c r="C71" s="122" t="s">
        <v>340</v>
      </c>
      <c r="D71" s="122" t="s">
        <v>324</v>
      </c>
      <c r="E71" s="123" t="s">
        <v>118</v>
      </c>
      <c r="F71" s="122" t="s">
        <v>363</v>
      </c>
      <c r="G71" s="124">
        <v>16365.60353</v>
      </c>
      <c r="H71" s="157"/>
    </row>
    <row r="72" spans="1:8" s="156" customFormat="1" ht="15">
      <c r="A72" s="126"/>
      <c r="B72" s="121" t="s">
        <v>368</v>
      </c>
      <c r="C72" s="122" t="s">
        <v>340</v>
      </c>
      <c r="D72" s="122" t="s">
        <v>324</v>
      </c>
      <c r="E72" s="123" t="s">
        <v>118</v>
      </c>
      <c r="F72" s="122" t="s">
        <v>367</v>
      </c>
      <c r="G72" s="124">
        <f>5+5</f>
        <v>10</v>
      </c>
      <c r="H72" s="157"/>
    </row>
    <row r="73" spans="1:8" s="156" customFormat="1" ht="15">
      <c r="A73" s="126"/>
      <c r="B73" s="121" t="s">
        <v>343</v>
      </c>
      <c r="C73" s="122" t="s">
        <v>340</v>
      </c>
      <c r="D73" s="122" t="s">
        <v>164</v>
      </c>
      <c r="E73" s="123"/>
      <c r="F73" s="122"/>
      <c r="G73" s="124">
        <f>G74</f>
        <v>1052.38416</v>
      </c>
      <c r="H73" s="157"/>
    </row>
    <row r="74" spans="1:8" s="156" customFormat="1" ht="15">
      <c r="A74" s="126"/>
      <c r="B74" s="121" t="s">
        <v>378</v>
      </c>
      <c r="C74" s="122" t="s">
        <v>340</v>
      </c>
      <c r="D74" s="122" t="s">
        <v>164</v>
      </c>
      <c r="E74" s="123" t="s">
        <v>117</v>
      </c>
      <c r="F74" s="122"/>
      <c r="G74" s="124">
        <f>G75+G78</f>
        <v>1052.38416</v>
      </c>
      <c r="H74" s="157"/>
    </row>
    <row r="75" spans="1:8" s="156" customFormat="1" ht="46.5">
      <c r="A75" s="126"/>
      <c r="B75" s="121" t="s">
        <v>306</v>
      </c>
      <c r="C75" s="122" t="s">
        <v>340</v>
      </c>
      <c r="D75" s="122" t="s">
        <v>164</v>
      </c>
      <c r="E75" s="123" t="s">
        <v>121</v>
      </c>
      <c r="F75" s="122"/>
      <c r="G75" s="124">
        <f>G76+G77</f>
        <v>1050.48116</v>
      </c>
      <c r="H75" s="157"/>
    </row>
    <row r="76" spans="1:8" s="156" customFormat="1" ht="46.5">
      <c r="A76" s="126"/>
      <c r="B76" s="121" t="s">
        <v>365</v>
      </c>
      <c r="C76" s="122" t="s">
        <v>340</v>
      </c>
      <c r="D76" s="122" t="s">
        <v>164</v>
      </c>
      <c r="E76" s="123" t="s">
        <v>121</v>
      </c>
      <c r="F76" s="122" t="s">
        <v>363</v>
      </c>
      <c r="G76" s="124">
        <f>757.94628+51.5-479.32535-144.75625-51.5</f>
        <v>133.86468</v>
      </c>
      <c r="H76" s="157"/>
    </row>
    <row r="77" spans="1:8" s="156" customFormat="1" ht="15">
      <c r="A77" s="126"/>
      <c r="B77" s="121" t="s">
        <v>366</v>
      </c>
      <c r="C77" s="122" t="s">
        <v>340</v>
      </c>
      <c r="D77" s="122" t="s">
        <v>164</v>
      </c>
      <c r="E77" s="123" t="s">
        <v>121</v>
      </c>
      <c r="F77" s="122" t="s">
        <v>364</v>
      </c>
      <c r="G77" s="124">
        <v>916.61648</v>
      </c>
      <c r="H77" s="157"/>
    </row>
    <row r="78" spans="1:8" s="156" customFormat="1" ht="30.75">
      <c r="A78" s="126"/>
      <c r="B78" s="121" t="s">
        <v>385</v>
      </c>
      <c r="C78" s="122" t="s">
        <v>340</v>
      </c>
      <c r="D78" s="122" t="s">
        <v>164</v>
      </c>
      <c r="E78" s="123" t="s">
        <v>386</v>
      </c>
      <c r="F78" s="122"/>
      <c r="G78" s="124">
        <f>G79</f>
        <v>1.903</v>
      </c>
      <c r="H78" s="157"/>
    </row>
    <row r="79" spans="1:8" s="156" customFormat="1" ht="15">
      <c r="A79" s="126"/>
      <c r="B79" s="121" t="s">
        <v>366</v>
      </c>
      <c r="C79" s="122" t="s">
        <v>340</v>
      </c>
      <c r="D79" s="122" t="s">
        <v>164</v>
      </c>
      <c r="E79" s="123" t="s">
        <v>386</v>
      </c>
      <c r="F79" s="122" t="s">
        <v>364</v>
      </c>
      <c r="G79" s="124">
        <v>1.903</v>
      </c>
      <c r="H79" s="157"/>
    </row>
    <row r="80" spans="1:8" s="156" customFormat="1" ht="15">
      <c r="A80" s="135"/>
      <c r="B80" s="121" t="s">
        <v>349</v>
      </c>
      <c r="C80" s="122" t="s">
        <v>340</v>
      </c>
      <c r="D80" s="122" t="s">
        <v>350</v>
      </c>
      <c r="E80" s="123"/>
      <c r="F80" s="122"/>
      <c r="G80" s="124">
        <f>G81</f>
        <v>832.22472</v>
      </c>
      <c r="H80" s="157"/>
    </row>
    <row r="81" spans="1:8" s="156" customFormat="1" ht="15">
      <c r="A81" s="135"/>
      <c r="B81" s="121" t="s">
        <v>158</v>
      </c>
      <c r="C81" s="122" t="s">
        <v>340</v>
      </c>
      <c r="D81" s="122" t="s">
        <v>157</v>
      </c>
      <c r="E81" s="123"/>
      <c r="F81" s="122"/>
      <c r="G81" s="124">
        <f>G83</f>
        <v>832.22472</v>
      </c>
      <c r="H81" s="157"/>
    </row>
    <row r="82" spans="1:8" s="156" customFormat="1" ht="15">
      <c r="A82" s="135"/>
      <c r="B82" s="121" t="s">
        <v>378</v>
      </c>
      <c r="C82" s="122" t="s">
        <v>340</v>
      </c>
      <c r="D82" s="122" t="s">
        <v>157</v>
      </c>
      <c r="E82" s="123" t="s">
        <v>117</v>
      </c>
      <c r="F82" s="122"/>
      <c r="G82" s="124">
        <f>G83</f>
        <v>832.22472</v>
      </c>
      <c r="H82" s="157"/>
    </row>
    <row r="83" spans="1:8" s="156" customFormat="1" ht="15">
      <c r="A83" s="120"/>
      <c r="B83" s="125" t="s">
        <v>99</v>
      </c>
      <c r="C83" s="122" t="s">
        <v>340</v>
      </c>
      <c r="D83" s="122" t="s">
        <v>157</v>
      </c>
      <c r="E83" s="123" t="s">
        <v>126</v>
      </c>
      <c r="F83" s="122"/>
      <c r="G83" s="124">
        <f>G84</f>
        <v>832.22472</v>
      </c>
      <c r="H83" s="157"/>
    </row>
    <row r="84" spans="1:8" s="156" customFormat="1" ht="15">
      <c r="A84" s="120"/>
      <c r="B84" s="125" t="s">
        <v>370</v>
      </c>
      <c r="C84" s="122" t="s">
        <v>340</v>
      </c>
      <c r="D84" s="122" t="s">
        <v>157</v>
      </c>
      <c r="E84" s="123" t="s">
        <v>126</v>
      </c>
      <c r="F84" s="122" t="s">
        <v>369</v>
      </c>
      <c r="G84" s="124">
        <v>832.22472</v>
      </c>
      <c r="H84" s="157"/>
    </row>
    <row r="85" spans="1:8" s="156" customFormat="1" ht="30.75">
      <c r="A85" s="107">
        <v>5</v>
      </c>
      <c r="B85" s="108" t="s">
        <v>161</v>
      </c>
      <c r="C85" s="110" t="s">
        <v>341</v>
      </c>
      <c r="D85" s="110"/>
      <c r="E85" s="110"/>
      <c r="F85" s="110"/>
      <c r="G85" s="111">
        <f>G131+G97+G104+G210+G86</f>
        <v>383287.72870000004</v>
      </c>
      <c r="H85" s="112"/>
    </row>
    <row r="86" spans="1:8" s="160" customFormat="1" ht="15">
      <c r="A86" s="126"/>
      <c r="B86" s="121" t="s">
        <v>320</v>
      </c>
      <c r="C86" s="122" t="s">
        <v>341</v>
      </c>
      <c r="D86" s="122" t="s">
        <v>321</v>
      </c>
      <c r="E86" s="123"/>
      <c r="F86" s="122"/>
      <c r="G86" s="124">
        <f>G87</f>
        <v>30146.72059</v>
      </c>
      <c r="H86" s="159"/>
    </row>
    <row r="87" spans="1:8" s="160" customFormat="1" ht="15">
      <c r="A87" s="126"/>
      <c r="B87" s="121" t="s">
        <v>343</v>
      </c>
      <c r="C87" s="122" t="s">
        <v>341</v>
      </c>
      <c r="D87" s="122" t="s">
        <v>164</v>
      </c>
      <c r="E87" s="123"/>
      <c r="F87" s="122"/>
      <c r="G87" s="124">
        <f>G88</f>
        <v>30146.72059</v>
      </c>
      <c r="H87" s="159"/>
    </row>
    <row r="88" spans="1:8" s="156" customFormat="1" ht="15">
      <c r="A88" s="126"/>
      <c r="B88" s="121" t="s">
        <v>378</v>
      </c>
      <c r="C88" s="122" t="s">
        <v>341</v>
      </c>
      <c r="D88" s="122" t="s">
        <v>164</v>
      </c>
      <c r="E88" s="123" t="s">
        <v>117</v>
      </c>
      <c r="F88" s="122"/>
      <c r="G88" s="124">
        <f>G89+G92</f>
        <v>30146.72059</v>
      </c>
      <c r="H88" s="157"/>
    </row>
    <row r="89" spans="1:8" s="156" customFormat="1" ht="30.75">
      <c r="A89" s="126"/>
      <c r="B89" s="121" t="s">
        <v>301</v>
      </c>
      <c r="C89" s="122" t="s">
        <v>341</v>
      </c>
      <c r="D89" s="122" t="s">
        <v>164</v>
      </c>
      <c r="E89" s="123" t="s">
        <v>148</v>
      </c>
      <c r="F89" s="122"/>
      <c r="G89" s="124">
        <f>G90</f>
        <v>4356</v>
      </c>
      <c r="H89" s="163"/>
    </row>
    <row r="90" spans="1:8" s="162" customFormat="1" ht="30.75">
      <c r="A90" s="136"/>
      <c r="B90" s="121" t="s">
        <v>399</v>
      </c>
      <c r="C90" s="122" t="s">
        <v>341</v>
      </c>
      <c r="D90" s="122" t="s">
        <v>164</v>
      </c>
      <c r="E90" s="123" t="s">
        <v>148</v>
      </c>
      <c r="F90" s="122" t="s">
        <v>373</v>
      </c>
      <c r="G90" s="124">
        <f>G91</f>
        <v>4356</v>
      </c>
      <c r="H90" s="157"/>
    </row>
    <row r="91" spans="1:8" s="162" customFormat="1" ht="39">
      <c r="A91" s="137"/>
      <c r="B91" s="130" t="s">
        <v>170</v>
      </c>
      <c r="C91" s="131"/>
      <c r="D91" s="131"/>
      <c r="E91" s="132"/>
      <c r="F91" s="131"/>
      <c r="G91" s="133">
        <v>4356</v>
      </c>
      <c r="H91" s="157"/>
    </row>
    <row r="92" spans="1:8" s="156" customFormat="1" ht="46.5">
      <c r="A92" s="126"/>
      <c r="B92" s="121" t="s">
        <v>306</v>
      </c>
      <c r="C92" s="122" t="s">
        <v>341</v>
      </c>
      <c r="D92" s="122" t="s">
        <v>164</v>
      </c>
      <c r="E92" s="123" t="s">
        <v>121</v>
      </c>
      <c r="F92" s="122"/>
      <c r="G92" s="124">
        <f>G93+G94+G96</f>
        <v>25790.72059</v>
      </c>
      <c r="H92" s="157"/>
    </row>
    <row r="93" spans="1:8" s="156" customFormat="1" ht="46.5">
      <c r="A93" s="126"/>
      <c r="B93" s="121" t="s">
        <v>365</v>
      </c>
      <c r="C93" s="122" t="s">
        <v>341</v>
      </c>
      <c r="D93" s="122" t="s">
        <v>164</v>
      </c>
      <c r="E93" s="123" t="s">
        <v>121</v>
      </c>
      <c r="F93" s="122" t="s">
        <v>363</v>
      </c>
      <c r="G93" s="124">
        <f>12747.63294+540-1439.13554-95-434.61894+133.2716+1684.84432</f>
        <v>13136.99438</v>
      </c>
      <c r="H93" s="157"/>
    </row>
    <row r="94" spans="1:8" s="156" customFormat="1" ht="15">
      <c r="A94" s="126"/>
      <c r="B94" s="121" t="s">
        <v>366</v>
      </c>
      <c r="C94" s="122" t="s">
        <v>341</v>
      </c>
      <c r="D94" s="122" t="s">
        <v>164</v>
      </c>
      <c r="E94" s="123" t="s">
        <v>121</v>
      </c>
      <c r="F94" s="122" t="s">
        <v>364</v>
      </c>
      <c r="G94" s="124">
        <f>840.481+10896.16321-21.71-279.251</f>
        <v>11435.683210000001</v>
      </c>
      <c r="H94" s="157"/>
    </row>
    <row r="95" spans="1:8" s="164" customFormat="1" ht="12.75">
      <c r="A95" s="137"/>
      <c r="B95" s="130" t="s">
        <v>380</v>
      </c>
      <c r="C95" s="131"/>
      <c r="D95" s="131"/>
      <c r="E95" s="132"/>
      <c r="F95" s="131"/>
      <c r="G95" s="133">
        <v>152.29531</v>
      </c>
      <c r="H95" s="157"/>
    </row>
    <row r="96" spans="1:8" s="156" customFormat="1" ht="15">
      <c r="A96" s="126"/>
      <c r="B96" s="121" t="s">
        <v>368</v>
      </c>
      <c r="C96" s="122" t="s">
        <v>341</v>
      </c>
      <c r="D96" s="122" t="s">
        <v>164</v>
      </c>
      <c r="E96" s="123" t="s">
        <v>121</v>
      </c>
      <c r="F96" s="122" t="s">
        <v>367</v>
      </c>
      <c r="G96" s="124">
        <v>1218.043</v>
      </c>
      <c r="H96" s="157"/>
    </row>
    <row r="97" spans="1:8" s="156" customFormat="1" ht="15">
      <c r="A97" s="126"/>
      <c r="B97" s="121" t="s">
        <v>353</v>
      </c>
      <c r="C97" s="122" t="s">
        <v>341</v>
      </c>
      <c r="D97" s="122" t="s">
        <v>352</v>
      </c>
      <c r="E97" s="123"/>
      <c r="F97" s="122"/>
      <c r="G97" s="124">
        <f aca="true" t="shared" si="0" ref="G97:G102">G98</f>
        <v>185</v>
      </c>
      <c r="H97" s="157"/>
    </row>
    <row r="98" spans="1:8" s="156" customFormat="1" ht="30.75">
      <c r="A98" s="126"/>
      <c r="B98" s="125" t="s">
        <v>354</v>
      </c>
      <c r="C98" s="122" t="s">
        <v>341</v>
      </c>
      <c r="D98" s="122" t="s">
        <v>351</v>
      </c>
      <c r="E98" s="123"/>
      <c r="F98" s="122"/>
      <c r="G98" s="124">
        <f t="shared" si="0"/>
        <v>185</v>
      </c>
      <c r="H98" s="157"/>
    </row>
    <row r="99" spans="1:8" s="156" customFormat="1" ht="46.5">
      <c r="A99" s="126"/>
      <c r="B99" s="125" t="s">
        <v>31</v>
      </c>
      <c r="C99" s="122" t="s">
        <v>341</v>
      </c>
      <c r="D99" s="122" t="s">
        <v>351</v>
      </c>
      <c r="E99" s="123" t="s">
        <v>222</v>
      </c>
      <c r="F99" s="122"/>
      <c r="G99" s="124">
        <f>G100</f>
        <v>185</v>
      </c>
      <c r="H99" s="157"/>
    </row>
    <row r="100" spans="1:8" s="156" customFormat="1" ht="78">
      <c r="A100" s="126"/>
      <c r="B100" s="138" t="s">
        <v>417</v>
      </c>
      <c r="C100" s="122" t="s">
        <v>341</v>
      </c>
      <c r="D100" s="122" t="s">
        <v>351</v>
      </c>
      <c r="E100" s="123" t="s">
        <v>412</v>
      </c>
      <c r="F100" s="122"/>
      <c r="G100" s="124">
        <f t="shared" si="0"/>
        <v>185</v>
      </c>
      <c r="H100" s="157"/>
    </row>
    <row r="101" spans="1:8" s="156" customFormat="1" ht="108.75">
      <c r="A101" s="126"/>
      <c r="B101" s="139" t="s">
        <v>416</v>
      </c>
      <c r="C101" s="122" t="s">
        <v>341</v>
      </c>
      <c r="D101" s="122" t="s">
        <v>351</v>
      </c>
      <c r="E101" s="123" t="s">
        <v>413</v>
      </c>
      <c r="F101" s="122"/>
      <c r="G101" s="124">
        <f t="shared" si="0"/>
        <v>185</v>
      </c>
      <c r="H101" s="157"/>
    </row>
    <row r="102" spans="1:8" s="156" customFormat="1" ht="30.75">
      <c r="A102" s="126"/>
      <c r="B102" s="139" t="s">
        <v>415</v>
      </c>
      <c r="C102" s="122" t="s">
        <v>341</v>
      </c>
      <c r="D102" s="122" t="s">
        <v>351</v>
      </c>
      <c r="E102" s="123" t="s">
        <v>414</v>
      </c>
      <c r="F102" s="122"/>
      <c r="G102" s="124">
        <f t="shared" si="0"/>
        <v>185</v>
      </c>
      <c r="H102" s="157"/>
    </row>
    <row r="103" spans="1:8" s="156" customFormat="1" ht="15">
      <c r="A103" s="126"/>
      <c r="B103" s="121" t="s">
        <v>366</v>
      </c>
      <c r="C103" s="122" t="s">
        <v>341</v>
      </c>
      <c r="D103" s="122" t="s">
        <v>351</v>
      </c>
      <c r="E103" s="123" t="s">
        <v>414</v>
      </c>
      <c r="F103" s="122" t="s">
        <v>364</v>
      </c>
      <c r="G103" s="124">
        <f>185</f>
        <v>185</v>
      </c>
      <c r="H103" s="157"/>
    </row>
    <row r="104" spans="1:8" s="156" customFormat="1" ht="15">
      <c r="A104" s="126"/>
      <c r="B104" s="121" t="s">
        <v>329</v>
      </c>
      <c r="C104" s="122" t="s">
        <v>341</v>
      </c>
      <c r="D104" s="122" t="s">
        <v>330</v>
      </c>
      <c r="E104" s="123"/>
      <c r="F104" s="122"/>
      <c r="G104" s="124">
        <f>G105</f>
        <v>148079.32978</v>
      </c>
      <c r="H104" s="157"/>
    </row>
    <row r="105" spans="1:8" s="156" customFormat="1" ht="15">
      <c r="A105" s="126"/>
      <c r="B105" s="121" t="s">
        <v>372</v>
      </c>
      <c r="C105" s="122" t="s">
        <v>341</v>
      </c>
      <c r="D105" s="122" t="s">
        <v>371</v>
      </c>
      <c r="E105" s="123"/>
      <c r="F105" s="122"/>
      <c r="G105" s="124">
        <f>G106+G111+G123</f>
        <v>148079.32978</v>
      </c>
      <c r="H105" s="157"/>
    </row>
    <row r="106" spans="1:8" s="156" customFormat="1" ht="15">
      <c r="A106" s="126"/>
      <c r="B106" s="121" t="s">
        <v>378</v>
      </c>
      <c r="C106" s="122" t="s">
        <v>341</v>
      </c>
      <c r="D106" s="122" t="s">
        <v>371</v>
      </c>
      <c r="E106" s="123" t="s">
        <v>117</v>
      </c>
      <c r="F106" s="140"/>
      <c r="G106" s="124">
        <f>G107+G109</f>
        <v>5931.43425</v>
      </c>
      <c r="H106" s="157"/>
    </row>
    <row r="107" spans="1:8" s="156" customFormat="1" ht="15">
      <c r="A107" s="126"/>
      <c r="B107" s="121" t="s">
        <v>100</v>
      </c>
      <c r="C107" s="122" t="s">
        <v>341</v>
      </c>
      <c r="D107" s="122" t="s">
        <v>371</v>
      </c>
      <c r="E107" s="123" t="s">
        <v>127</v>
      </c>
      <c r="F107" s="122"/>
      <c r="G107" s="124">
        <f>G108</f>
        <v>3656.44425</v>
      </c>
      <c r="H107" s="157"/>
    </row>
    <row r="108" spans="1:8" s="156" customFormat="1" ht="15">
      <c r="A108" s="126"/>
      <c r="B108" s="121" t="s">
        <v>366</v>
      </c>
      <c r="C108" s="122" t="s">
        <v>341</v>
      </c>
      <c r="D108" s="122" t="s">
        <v>371</v>
      </c>
      <c r="E108" s="123" t="s">
        <v>127</v>
      </c>
      <c r="F108" s="122" t="s">
        <v>364</v>
      </c>
      <c r="G108" s="124">
        <v>3656.44425</v>
      </c>
      <c r="H108" s="157"/>
    </row>
    <row r="109" spans="1:8" s="156" customFormat="1" ht="62.25">
      <c r="A109" s="126"/>
      <c r="B109" s="139" t="s">
        <v>5</v>
      </c>
      <c r="C109" s="122" t="s">
        <v>341</v>
      </c>
      <c r="D109" s="122" t="s">
        <v>371</v>
      </c>
      <c r="E109" s="123" t="s">
        <v>4</v>
      </c>
      <c r="F109" s="122"/>
      <c r="G109" s="124">
        <f>G110</f>
        <v>2274.99</v>
      </c>
      <c r="H109" s="157"/>
    </row>
    <row r="110" spans="1:8" s="156" customFormat="1" ht="15">
      <c r="A110" s="126"/>
      <c r="B110" s="121" t="s">
        <v>366</v>
      </c>
      <c r="C110" s="122" t="s">
        <v>341</v>
      </c>
      <c r="D110" s="122" t="s">
        <v>371</v>
      </c>
      <c r="E110" s="123" t="s">
        <v>4</v>
      </c>
      <c r="F110" s="122" t="s">
        <v>364</v>
      </c>
      <c r="G110" s="124">
        <v>2274.99</v>
      </c>
      <c r="H110" s="157"/>
    </row>
    <row r="111" spans="1:8" s="156" customFormat="1" ht="46.5">
      <c r="A111" s="126"/>
      <c r="B111" s="121" t="s">
        <v>89</v>
      </c>
      <c r="C111" s="122" t="s">
        <v>341</v>
      </c>
      <c r="D111" s="122" t="s">
        <v>371</v>
      </c>
      <c r="E111" s="123" t="s">
        <v>128</v>
      </c>
      <c r="F111" s="122"/>
      <c r="G111" s="124">
        <f>G112</f>
        <v>138433.94399</v>
      </c>
      <c r="H111" s="157"/>
    </row>
    <row r="112" spans="1:8" s="156" customFormat="1" ht="62.25">
      <c r="A112" s="126"/>
      <c r="B112" s="139" t="s">
        <v>145</v>
      </c>
      <c r="C112" s="122" t="s">
        <v>341</v>
      </c>
      <c r="D112" s="122" t="s">
        <v>371</v>
      </c>
      <c r="E112" s="123" t="s">
        <v>189</v>
      </c>
      <c r="F112" s="122"/>
      <c r="G112" s="124">
        <f>G113+G117</f>
        <v>138433.94399</v>
      </c>
      <c r="H112" s="157"/>
    </row>
    <row r="113" spans="1:8" s="156" customFormat="1" ht="108.75">
      <c r="A113" s="126"/>
      <c r="B113" s="139" t="s">
        <v>146</v>
      </c>
      <c r="C113" s="122" t="s">
        <v>341</v>
      </c>
      <c r="D113" s="122" t="s">
        <v>371</v>
      </c>
      <c r="E113" s="123" t="s">
        <v>131</v>
      </c>
      <c r="F113" s="140"/>
      <c r="G113" s="124">
        <f>G114+G120</f>
        <v>28806.8624</v>
      </c>
      <c r="H113" s="157"/>
    </row>
    <row r="114" spans="1:8" s="156" customFormat="1" ht="46.5">
      <c r="A114" s="126"/>
      <c r="B114" s="139" t="s">
        <v>132</v>
      </c>
      <c r="C114" s="122" t="s">
        <v>341</v>
      </c>
      <c r="D114" s="122" t="s">
        <v>371</v>
      </c>
      <c r="E114" s="123" t="s">
        <v>130</v>
      </c>
      <c r="F114" s="140"/>
      <c r="G114" s="124">
        <f>G115</f>
        <v>28556.8624</v>
      </c>
      <c r="H114" s="157"/>
    </row>
    <row r="115" spans="1:8" s="156" customFormat="1" ht="15">
      <c r="A115" s="126"/>
      <c r="B115" s="121" t="s">
        <v>366</v>
      </c>
      <c r="C115" s="122" t="s">
        <v>341</v>
      </c>
      <c r="D115" s="122" t="s">
        <v>371</v>
      </c>
      <c r="E115" s="123" t="s">
        <v>130</v>
      </c>
      <c r="F115" s="122" t="s">
        <v>364</v>
      </c>
      <c r="G115" s="124">
        <f>5000+360+2340+250-246.8+17500-519.13894+2435.20934+1437.592</f>
        <v>28556.8624</v>
      </c>
      <c r="H115" s="157">
        <f>18984.15893+9572.70347</f>
        <v>28556.8624</v>
      </c>
    </row>
    <row r="116" spans="1:8" s="162" customFormat="1" ht="12.75">
      <c r="A116" s="137"/>
      <c r="B116" s="130" t="s">
        <v>67</v>
      </c>
      <c r="C116" s="131"/>
      <c r="D116" s="131"/>
      <c r="E116" s="132"/>
      <c r="F116" s="131"/>
      <c r="G116" s="133">
        <v>1600</v>
      </c>
      <c r="H116" s="157"/>
    </row>
    <row r="117" spans="1:8" s="156" customFormat="1" ht="78">
      <c r="A117" s="126"/>
      <c r="B117" s="139" t="s">
        <v>19</v>
      </c>
      <c r="C117" s="122" t="s">
        <v>341</v>
      </c>
      <c r="D117" s="122" t="s">
        <v>371</v>
      </c>
      <c r="E117" s="123" t="s">
        <v>17</v>
      </c>
      <c r="F117" s="140"/>
      <c r="G117" s="124">
        <f>G118</f>
        <v>109627.08159</v>
      </c>
      <c r="H117" s="157"/>
    </row>
    <row r="118" spans="1:8" s="156" customFormat="1" ht="46.5">
      <c r="A118" s="126"/>
      <c r="B118" s="139" t="s">
        <v>132</v>
      </c>
      <c r="C118" s="122" t="s">
        <v>341</v>
      </c>
      <c r="D118" s="122" t="s">
        <v>371</v>
      </c>
      <c r="E118" s="123" t="s">
        <v>18</v>
      </c>
      <c r="F118" s="140"/>
      <c r="G118" s="124">
        <f>G119</f>
        <v>109627.08159</v>
      </c>
      <c r="H118" s="157"/>
    </row>
    <row r="119" spans="1:8" s="156" customFormat="1" ht="15">
      <c r="A119" s="126"/>
      <c r="B119" s="121" t="s">
        <v>366</v>
      </c>
      <c r="C119" s="122" t="s">
        <v>341</v>
      </c>
      <c r="D119" s="122" t="s">
        <v>371</v>
      </c>
      <c r="E119" s="123" t="s">
        <v>18</v>
      </c>
      <c r="F119" s="122" t="s">
        <v>364</v>
      </c>
      <c r="G119" s="124">
        <v>109627.08159</v>
      </c>
      <c r="H119" s="157"/>
    </row>
    <row r="120" spans="1:8" s="156" customFormat="1" ht="15">
      <c r="A120" s="126"/>
      <c r="B120" s="139" t="s">
        <v>443</v>
      </c>
      <c r="C120" s="122" t="s">
        <v>341</v>
      </c>
      <c r="D120" s="122" t="s">
        <v>371</v>
      </c>
      <c r="E120" s="123" t="s">
        <v>6</v>
      </c>
      <c r="F120" s="122"/>
      <c r="G120" s="124">
        <f>G121</f>
        <v>250</v>
      </c>
      <c r="H120" s="157"/>
    </row>
    <row r="121" spans="1:8" s="156" customFormat="1" ht="15">
      <c r="A121" s="126"/>
      <c r="B121" s="121" t="s">
        <v>366</v>
      </c>
      <c r="C121" s="122" t="s">
        <v>341</v>
      </c>
      <c r="D121" s="122" t="s">
        <v>371</v>
      </c>
      <c r="E121" s="123" t="s">
        <v>6</v>
      </c>
      <c r="F121" s="122" t="s">
        <v>364</v>
      </c>
      <c r="G121" s="124">
        <v>250</v>
      </c>
      <c r="H121" s="157"/>
    </row>
    <row r="122" spans="1:8" s="156" customFormat="1" ht="15">
      <c r="A122" s="126"/>
      <c r="B122" s="130" t="s">
        <v>388</v>
      </c>
      <c r="C122" s="122"/>
      <c r="D122" s="122"/>
      <c r="E122" s="123"/>
      <c r="F122" s="122"/>
      <c r="G122" s="133">
        <v>250</v>
      </c>
      <c r="H122" s="157"/>
    </row>
    <row r="123" spans="1:8" s="156" customFormat="1" ht="30.75">
      <c r="A123" s="126"/>
      <c r="B123" s="121" t="s">
        <v>13</v>
      </c>
      <c r="C123" s="122" t="s">
        <v>341</v>
      </c>
      <c r="D123" s="122" t="s">
        <v>371</v>
      </c>
      <c r="E123" s="123" t="s">
        <v>133</v>
      </c>
      <c r="F123" s="122"/>
      <c r="G123" s="124">
        <f>G124</f>
        <v>3713.95154</v>
      </c>
      <c r="H123" s="157"/>
    </row>
    <row r="124" spans="1:8" s="156" customFormat="1" ht="62.25">
      <c r="A124" s="126"/>
      <c r="B124" s="139" t="s">
        <v>12</v>
      </c>
      <c r="C124" s="122" t="s">
        <v>341</v>
      </c>
      <c r="D124" s="122" t="s">
        <v>371</v>
      </c>
      <c r="E124" s="123" t="s">
        <v>134</v>
      </c>
      <c r="F124" s="122"/>
      <c r="G124" s="124">
        <f>G125+G128</f>
        <v>3713.95154</v>
      </c>
      <c r="H124" s="157"/>
    </row>
    <row r="125" spans="1:8" s="156" customFormat="1" ht="108.75">
      <c r="A125" s="126"/>
      <c r="B125" s="139" t="s">
        <v>15</v>
      </c>
      <c r="C125" s="122" t="s">
        <v>341</v>
      </c>
      <c r="D125" s="122" t="s">
        <v>371</v>
      </c>
      <c r="E125" s="123" t="s">
        <v>135</v>
      </c>
      <c r="F125" s="140"/>
      <c r="G125" s="124">
        <f>G126</f>
        <v>3600</v>
      </c>
      <c r="H125" s="157"/>
    </row>
    <row r="126" spans="1:8" s="156" customFormat="1" ht="30.75">
      <c r="A126" s="126"/>
      <c r="B126" s="139" t="s">
        <v>144</v>
      </c>
      <c r="C126" s="122" t="s">
        <v>341</v>
      </c>
      <c r="D126" s="122" t="s">
        <v>371</v>
      </c>
      <c r="E126" s="123" t="s">
        <v>136</v>
      </c>
      <c r="F126" s="140"/>
      <c r="G126" s="124">
        <f>G127</f>
        <v>3600</v>
      </c>
      <c r="H126" s="157"/>
    </row>
    <row r="127" spans="1:8" s="156" customFormat="1" ht="15">
      <c r="A127" s="126"/>
      <c r="B127" s="121" t="s">
        <v>366</v>
      </c>
      <c r="C127" s="122" t="s">
        <v>341</v>
      </c>
      <c r="D127" s="122" t="s">
        <v>371</v>
      </c>
      <c r="E127" s="123" t="s">
        <v>136</v>
      </c>
      <c r="F127" s="122" t="s">
        <v>364</v>
      </c>
      <c r="G127" s="124">
        <v>3600</v>
      </c>
      <c r="H127" s="157"/>
    </row>
    <row r="128" spans="1:8" s="156" customFormat="1" ht="78">
      <c r="A128" s="126"/>
      <c r="B128" s="139" t="s">
        <v>20</v>
      </c>
      <c r="C128" s="122" t="s">
        <v>341</v>
      </c>
      <c r="D128" s="122" t="s">
        <v>371</v>
      </c>
      <c r="E128" s="123" t="s">
        <v>21</v>
      </c>
      <c r="F128" s="140"/>
      <c r="G128" s="124">
        <f>G129</f>
        <v>113.95154</v>
      </c>
      <c r="H128" s="157"/>
    </row>
    <row r="129" spans="1:8" s="156" customFormat="1" ht="30.75">
      <c r="A129" s="126"/>
      <c r="B129" s="139" t="s">
        <v>144</v>
      </c>
      <c r="C129" s="122" t="s">
        <v>341</v>
      </c>
      <c r="D129" s="122" t="s">
        <v>371</v>
      </c>
      <c r="E129" s="123" t="s">
        <v>22</v>
      </c>
      <c r="F129" s="140"/>
      <c r="G129" s="124">
        <f>G130</f>
        <v>113.95154</v>
      </c>
      <c r="H129" s="157"/>
    </row>
    <row r="130" spans="1:8" s="156" customFormat="1" ht="15">
      <c r="A130" s="126"/>
      <c r="B130" s="121" t="s">
        <v>366</v>
      </c>
      <c r="C130" s="122" t="s">
        <v>341</v>
      </c>
      <c r="D130" s="122" t="s">
        <v>371</v>
      </c>
      <c r="E130" s="123" t="s">
        <v>22</v>
      </c>
      <c r="F130" s="122" t="s">
        <v>364</v>
      </c>
      <c r="G130" s="124">
        <v>113.95154</v>
      </c>
      <c r="H130" s="157"/>
    </row>
    <row r="131" spans="1:8" s="156" customFormat="1" ht="15">
      <c r="A131" s="126"/>
      <c r="B131" s="121" t="s">
        <v>331</v>
      </c>
      <c r="C131" s="122" t="s">
        <v>341</v>
      </c>
      <c r="D131" s="122" t="s">
        <v>332</v>
      </c>
      <c r="E131" s="123"/>
      <c r="F131" s="122"/>
      <c r="G131" s="124">
        <f>G132+G155+G172+G194</f>
        <v>124676.99613000001</v>
      </c>
      <c r="H131" s="157"/>
    </row>
    <row r="132" spans="1:8" s="156" customFormat="1" ht="15">
      <c r="A132" s="126"/>
      <c r="B132" s="121" t="s">
        <v>307</v>
      </c>
      <c r="C132" s="122" t="s">
        <v>341</v>
      </c>
      <c r="D132" s="122" t="s">
        <v>308</v>
      </c>
      <c r="E132" s="123"/>
      <c r="F132" s="122"/>
      <c r="G132" s="124">
        <f>G133+G138+G142+G151</f>
        <v>12470.4237</v>
      </c>
      <c r="H132" s="157"/>
    </row>
    <row r="133" spans="1:8" s="162" customFormat="1" ht="15">
      <c r="A133" s="136"/>
      <c r="B133" s="121" t="s">
        <v>378</v>
      </c>
      <c r="C133" s="122" t="s">
        <v>341</v>
      </c>
      <c r="D133" s="122" t="s">
        <v>308</v>
      </c>
      <c r="E133" s="123" t="s">
        <v>117</v>
      </c>
      <c r="F133" s="122"/>
      <c r="G133" s="124">
        <f>G134+G136</f>
        <v>10321.303960000001</v>
      </c>
      <c r="H133" s="157"/>
    </row>
    <row r="134" spans="1:8" s="162" customFormat="1" ht="30.75">
      <c r="A134" s="136"/>
      <c r="B134" s="134" t="s">
        <v>101</v>
      </c>
      <c r="C134" s="122" t="s">
        <v>341</v>
      </c>
      <c r="D134" s="122" t="s">
        <v>308</v>
      </c>
      <c r="E134" s="123" t="s">
        <v>35</v>
      </c>
      <c r="F134" s="122"/>
      <c r="G134" s="124">
        <f>G135</f>
        <v>9380.13642</v>
      </c>
      <c r="H134" s="157"/>
    </row>
    <row r="135" spans="1:8" s="162" customFormat="1" ht="15">
      <c r="A135" s="136"/>
      <c r="B135" s="121" t="s">
        <v>368</v>
      </c>
      <c r="C135" s="122" t="s">
        <v>341</v>
      </c>
      <c r="D135" s="122" t="s">
        <v>308</v>
      </c>
      <c r="E135" s="123" t="s">
        <v>35</v>
      </c>
      <c r="F135" s="122" t="s">
        <v>367</v>
      </c>
      <c r="G135" s="124">
        <v>9380.13642</v>
      </c>
      <c r="H135" s="157"/>
    </row>
    <row r="136" spans="1:8" s="162" customFormat="1" ht="30.75">
      <c r="A136" s="136"/>
      <c r="B136" s="121" t="s">
        <v>430</v>
      </c>
      <c r="C136" s="122" t="s">
        <v>341</v>
      </c>
      <c r="D136" s="122" t="s">
        <v>308</v>
      </c>
      <c r="E136" s="123" t="s">
        <v>429</v>
      </c>
      <c r="F136" s="122"/>
      <c r="G136" s="124">
        <f>G137</f>
        <v>941.16754</v>
      </c>
      <c r="H136" s="157"/>
    </row>
    <row r="137" spans="1:8" s="162" customFormat="1" ht="15">
      <c r="A137" s="136"/>
      <c r="B137" s="121" t="s">
        <v>368</v>
      </c>
      <c r="C137" s="122" t="s">
        <v>341</v>
      </c>
      <c r="D137" s="122" t="s">
        <v>308</v>
      </c>
      <c r="E137" s="123" t="s">
        <v>429</v>
      </c>
      <c r="F137" s="122" t="s">
        <v>367</v>
      </c>
      <c r="G137" s="124">
        <f>941.16754</f>
        <v>941.16754</v>
      </c>
      <c r="H137" s="157"/>
    </row>
    <row r="138" spans="1:8" s="156" customFormat="1" ht="30.75">
      <c r="A138" s="126"/>
      <c r="B138" s="121" t="s">
        <v>2</v>
      </c>
      <c r="C138" s="122" t="s">
        <v>341</v>
      </c>
      <c r="D138" s="122" t="s">
        <v>308</v>
      </c>
      <c r="E138" s="123" t="s">
        <v>36</v>
      </c>
      <c r="F138" s="122"/>
      <c r="G138" s="124">
        <f>G139</f>
        <v>1531.58774</v>
      </c>
      <c r="H138" s="163"/>
    </row>
    <row r="139" spans="1:8" s="156" customFormat="1" ht="78">
      <c r="A139" s="126"/>
      <c r="B139" s="139" t="s">
        <v>3</v>
      </c>
      <c r="C139" s="122" t="s">
        <v>341</v>
      </c>
      <c r="D139" s="122" t="s">
        <v>308</v>
      </c>
      <c r="E139" s="123" t="s">
        <v>38</v>
      </c>
      <c r="F139" s="122"/>
      <c r="G139" s="124">
        <f>G140</f>
        <v>1531.58774</v>
      </c>
      <c r="H139" s="163"/>
    </row>
    <row r="140" spans="1:8" s="156" customFormat="1" ht="30.75">
      <c r="A140" s="126"/>
      <c r="B140" s="139" t="s">
        <v>39</v>
      </c>
      <c r="C140" s="122" t="s">
        <v>341</v>
      </c>
      <c r="D140" s="122" t="s">
        <v>308</v>
      </c>
      <c r="E140" s="123" t="s">
        <v>37</v>
      </c>
      <c r="F140" s="122"/>
      <c r="G140" s="124">
        <f>G141</f>
        <v>1531.58774</v>
      </c>
      <c r="H140" s="163"/>
    </row>
    <row r="141" spans="1:8" s="156" customFormat="1" ht="15">
      <c r="A141" s="126"/>
      <c r="B141" s="121" t="s">
        <v>366</v>
      </c>
      <c r="C141" s="122" t="s">
        <v>341</v>
      </c>
      <c r="D141" s="122" t="s">
        <v>308</v>
      </c>
      <c r="E141" s="123" t="s">
        <v>37</v>
      </c>
      <c r="F141" s="122" t="s">
        <v>364</v>
      </c>
      <c r="G141" s="124">
        <f>1900-206.281-162.13126</f>
        <v>1531.58774</v>
      </c>
      <c r="H141" s="163"/>
    </row>
    <row r="142" spans="1:8" s="156" customFormat="1" ht="30.75">
      <c r="A142" s="126"/>
      <c r="B142" s="121" t="s">
        <v>61</v>
      </c>
      <c r="C142" s="122" t="s">
        <v>341</v>
      </c>
      <c r="D142" s="122" t="s">
        <v>308</v>
      </c>
      <c r="E142" s="123" t="s">
        <v>40</v>
      </c>
      <c r="F142" s="122"/>
      <c r="G142" s="124">
        <f>G143+G147</f>
        <v>200</v>
      </c>
      <c r="H142" s="163"/>
    </row>
    <row r="143" spans="1:8" s="156" customFormat="1" ht="46.5">
      <c r="A143" s="126"/>
      <c r="B143" s="121" t="s">
        <v>62</v>
      </c>
      <c r="C143" s="122" t="s">
        <v>341</v>
      </c>
      <c r="D143" s="122" t="s">
        <v>308</v>
      </c>
      <c r="E143" s="123" t="s">
        <v>41</v>
      </c>
      <c r="F143" s="122"/>
      <c r="G143" s="124">
        <f>G144</f>
        <v>100</v>
      </c>
      <c r="H143" s="163"/>
    </row>
    <row r="144" spans="1:8" s="156" customFormat="1" ht="93">
      <c r="A144" s="126"/>
      <c r="B144" s="139" t="s">
        <v>65</v>
      </c>
      <c r="C144" s="122" t="s">
        <v>341</v>
      </c>
      <c r="D144" s="122" t="s">
        <v>308</v>
      </c>
      <c r="E144" s="123" t="s">
        <v>42</v>
      </c>
      <c r="F144" s="122"/>
      <c r="G144" s="124">
        <f>G145</f>
        <v>100</v>
      </c>
      <c r="H144" s="163"/>
    </row>
    <row r="145" spans="1:8" s="156" customFormat="1" ht="15">
      <c r="A145" s="126"/>
      <c r="B145" s="121" t="s">
        <v>45</v>
      </c>
      <c r="C145" s="122" t="s">
        <v>341</v>
      </c>
      <c r="D145" s="122" t="s">
        <v>308</v>
      </c>
      <c r="E145" s="123" t="s">
        <v>47</v>
      </c>
      <c r="F145" s="122"/>
      <c r="G145" s="124">
        <f>G146</f>
        <v>100</v>
      </c>
      <c r="H145" s="163"/>
    </row>
    <row r="146" spans="1:8" s="156" customFormat="1" ht="15">
      <c r="A146" s="126"/>
      <c r="B146" s="121" t="s">
        <v>366</v>
      </c>
      <c r="C146" s="122" t="s">
        <v>341</v>
      </c>
      <c r="D146" s="122" t="s">
        <v>308</v>
      </c>
      <c r="E146" s="123" t="s">
        <v>47</v>
      </c>
      <c r="F146" s="122" t="s">
        <v>364</v>
      </c>
      <c r="G146" s="124">
        <v>100</v>
      </c>
      <c r="H146" s="163"/>
    </row>
    <row r="147" spans="1:8" s="156" customFormat="1" ht="62.25">
      <c r="A147" s="126"/>
      <c r="B147" s="139" t="s">
        <v>66</v>
      </c>
      <c r="C147" s="122" t="s">
        <v>341</v>
      </c>
      <c r="D147" s="122" t="s">
        <v>308</v>
      </c>
      <c r="E147" s="123" t="s">
        <v>50</v>
      </c>
      <c r="F147" s="122"/>
      <c r="G147" s="124">
        <f>G148</f>
        <v>100</v>
      </c>
      <c r="H147" s="163"/>
    </row>
    <row r="148" spans="1:8" s="156" customFormat="1" ht="93">
      <c r="A148" s="126"/>
      <c r="B148" s="139" t="s">
        <v>68</v>
      </c>
      <c r="C148" s="122" t="s">
        <v>341</v>
      </c>
      <c r="D148" s="122" t="s">
        <v>308</v>
      </c>
      <c r="E148" s="123" t="s">
        <v>49</v>
      </c>
      <c r="F148" s="122"/>
      <c r="G148" s="124">
        <f>G149</f>
        <v>100</v>
      </c>
      <c r="H148" s="163"/>
    </row>
    <row r="149" spans="1:8" s="156" customFormat="1" ht="15">
      <c r="A149" s="126"/>
      <c r="B149" s="121" t="s">
        <v>45</v>
      </c>
      <c r="C149" s="122" t="s">
        <v>341</v>
      </c>
      <c r="D149" s="122" t="s">
        <v>308</v>
      </c>
      <c r="E149" s="123" t="s">
        <v>428</v>
      </c>
      <c r="F149" s="122"/>
      <c r="G149" s="124">
        <f>G150</f>
        <v>100</v>
      </c>
      <c r="H149" s="163"/>
    </row>
    <row r="150" spans="1:8" s="156" customFormat="1" ht="15">
      <c r="A150" s="126"/>
      <c r="B150" s="121" t="s">
        <v>366</v>
      </c>
      <c r="C150" s="122" t="s">
        <v>341</v>
      </c>
      <c r="D150" s="122" t="s">
        <v>308</v>
      </c>
      <c r="E150" s="123" t="s">
        <v>428</v>
      </c>
      <c r="F150" s="122" t="s">
        <v>364</v>
      </c>
      <c r="G150" s="124">
        <v>100</v>
      </c>
      <c r="H150" s="163"/>
    </row>
    <row r="151" spans="1:8" s="156" customFormat="1" ht="30.75">
      <c r="A151" s="126"/>
      <c r="B151" s="121" t="s">
        <v>418</v>
      </c>
      <c r="C151" s="122" t="s">
        <v>341</v>
      </c>
      <c r="D151" s="122" t="s">
        <v>308</v>
      </c>
      <c r="E151" s="123" t="s">
        <v>420</v>
      </c>
      <c r="F151" s="122"/>
      <c r="G151" s="124">
        <f>G152</f>
        <v>417.53200000000004</v>
      </c>
      <c r="H151" s="163"/>
    </row>
    <row r="152" spans="1:8" s="156" customFormat="1" ht="78">
      <c r="A152" s="126"/>
      <c r="B152" s="141" t="s">
        <v>419</v>
      </c>
      <c r="C152" s="122" t="s">
        <v>341</v>
      </c>
      <c r="D152" s="122" t="s">
        <v>308</v>
      </c>
      <c r="E152" s="123" t="s">
        <v>433</v>
      </c>
      <c r="F152" s="122"/>
      <c r="G152" s="124">
        <f>G153</f>
        <v>417.53200000000004</v>
      </c>
      <c r="H152" s="163"/>
    </row>
    <row r="153" spans="1:8" s="156" customFormat="1" ht="30.75">
      <c r="A153" s="126"/>
      <c r="B153" s="121" t="s">
        <v>421</v>
      </c>
      <c r="C153" s="122" t="s">
        <v>341</v>
      </c>
      <c r="D153" s="122" t="s">
        <v>308</v>
      </c>
      <c r="E153" s="123" t="s">
        <v>422</v>
      </c>
      <c r="F153" s="122"/>
      <c r="G153" s="124">
        <f>G154</f>
        <v>417.53200000000004</v>
      </c>
      <c r="H153" s="163"/>
    </row>
    <row r="154" spans="1:8" s="156" customFormat="1" ht="15">
      <c r="A154" s="126"/>
      <c r="B154" s="121" t="s">
        <v>366</v>
      </c>
      <c r="C154" s="122" t="s">
        <v>341</v>
      </c>
      <c r="D154" s="122" t="s">
        <v>308</v>
      </c>
      <c r="E154" s="123" t="s">
        <v>422</v>
      </c>
      <c r="F154" s="122" t="s">
        <v>364</v>
      </c>
      <c r="G154" s="124">
        <f>206.281+211.251</f>
        <v>417.53200000000004</v>
      </c>
      <c r="H154" s="163"/>
    </row>
    <row r="155" spans="1:8" s="162" customFormat="1" ht="15">
      <c r="A155" s="136"/>
      <c r="B155" s="121" t="s">
        <v>333</v>
      </c>
      <c r="C155" s="122" t="s">
        <v>341</v>
      </c>
      <c r="D155" s="122" t="s">
        <v>334</v>
      </c>
      <c r="E155" s="123"/>
      <c r="F155" s="122"/>
      <c r="G155" s="124">
        <f>G156+G163</f>
        <v>12061.29913</v>
      </c>
      <c r="H155" s="157"/>
    </row>
    <row r="156" spans="1:8" s="156" customFormat="1" ht="15">
      <c r="A156" s="126"/>
      <c r="B156" s="121" t="s">
        <v>377</v>
      </c>
      <c r="C156" s="122" t="s">
        <v>341</v>
      </c>
      <c r="D156" s="122" t="s">
        <v>334</v>
      </c>
      <c r="E156" s="123" t="s">
        <v>117</v>
      </c>
      <c r="F156" s="122"/>
      <c r="G156" s="124">
        <f>G157+G159+G161</f>
        <v>11418.9984</v>
      </c>
      <c r="H156" s="157"/>
    </row>
    <row r="157" spans="1:8" s="156" customFormat="1" ht="46.5">
      <c r="A157" s="126"/>
      <c r="B157" s="125" t="s">
        <v>95</v>
      </c>
      <c r="C157" s="122" t="s">
        <v>341</v>
      </c>
      <c r="D157" s="122" t="s">
        <v>334</v>
      </c>
      <c r="E157" s="123" t="s">
        <v>53</v>
      </c>
      <c r="F157" s="122"/>
      <c r="G157" s="124">
        <f>G158</f>
        <v>6554.572</v>
      </c>
      <c r="H157" s="157"/>
    </row>
    <row r="158" spans="1:8" s="156" customFormat="1" ht="15">
      <c r="A158" s="126"/>
      <c r="B158" s="121" t="s">
        <v>368</v>
      </c>
      <c r="C158" s="122" t="s">
        <v>341</v>
      </c>
      <c r="D158" s="122" t="s">
        <v>334</v>
      </c>
      <c r="E158" s="123" t="s">
        <v>53</v>
      </c>
      <c r="F158" s="122" t="s">
        <v>367</v>
      </c>
      <c r="G158" s="124">
        <v>6554.572</v>
      </c>
      <c r="H158" s="157"/>
    </row>
    <row r="159" spans="1:8" s="156" customFormat="1" ht="46.5">
      <c r="A159" s="126"/>
      <c r="B159" s="125" t="s">
        <v>104</v>
      </c>
      <c r="C159" s="122" t="s">
        <v>341</v>
      </c>
      <c r="D159" s="122" t="s">
        <v>334</v>
      </c>
      <c r="E159" s="123" t="s">
        <v>54</v>
      </c>
      <c r="F159" s="122"/>
      <c r="G159" s="124">
        <f>G160</f>
        <v>4687.4264</v>
      </c>
      <c r="H159" s="157"/>
    </row>
    <row r="160" spans="1:8" s="156" customFormat="1" ht="15">
      <c r="A160" s="126"/>
      <c r="B160" s="121" t="s">
        <v>368</v>
      </c>
      <c r="C160" s="122" t="s">
        <v>341</v>
      </c>
      <c r="D160" s="122" t="s">
        <v>334</v>
      </c>
      <c r="E160" s="123" t="s">
        <v>54</v>
      </c>
      <c r="F160" s="122" t="s">
        <v>367</v>
      </c>
      <c r="G160" s="124">
        <v>4687.4264</v>
      </c>
      <c r="H160" s="157"/>
    </row>
    <row r="161" spans="1:8" s="156" customFormat="1" ht="30.75">
      <c r="A161" s="126"/>
      <c r="B161" s="121" t="s">
        <v>385</v>
      </c>
      <c r="C161" s="122" t="s">
        <v>341</v>
      </c>
      <c r="D161" s="122" t="s">
        <v>334</v>
      </c>
      <c r="E161" s="123" t="s">
        <v>386</v>
      </c>
      <c r="F161" s="122"/>
      <c r="G161" s="124">
        <f>G162</f>
        <v>177</v>
      </c>
      <c r="H161" s="157"/>
    </row>
    <row r="162" spans="1:8" s="156" customFormat="1" ht="15">
      <c r="A162" s="126"/>
      <c r="B162" s="121" t="s">
        <v>366</v>
      </c>
      <c r="C162" s="122" t="s">
        <v>341</v>
      </c>
      <c r="D162" s="122" t="s">
        <v>334</v>
      </c>
      <c r="E162" s="123" t="s">
        <v>386</v>
      </c>
      <c r="F162" s="122" t="s">
        <v>364</v>
      </c>
      <c r="G162" s="124">
        <f>95+82</f>
        <v>177</v>
      </c>
      <c r="H162" s="157"/>
    </row>
    <row r="163" spans="1:8" s="162" customFormat="1" ht="46.5">
      <c r="A163" s="136"/>
      <c r="B163" s="121" t="s">
        <v>89</v>
      </c>
      <c r="C163" s="122" t="s">
        <v>341</v>
      </c>
      <c r="D163" s="122" t="s">
        <v>334</v>
      </c>
      <c r="E163" s="123" t="s">
        <v>128</v>
      </c>
      <c r="F163" s="122"/>
      <c r="G163" s="124">
        <f>G164</f>
        <v>642.3007299999999</v>
      </c>
      <c r="H163" s="157"/>
    </row>
    <row r="164" spans="1:8" s="162" customFormat="1" ht="78">
      <c r="A164" s="136"/>
      <c r="B164" s="141" t="s">
        <v>90</v>
      </c>
      <c r="C164" s="122" t="s">
        <v>341</v>
      </c>
      <c r="D164" s="122" t="s">
        <v>334</v>
      </c>
      <c r="E164" s="123" t="s">
        <v>55</v>
      </c>
      <c r="F164" s="122"/>
      <c r="G164" s="124">
        <f>G165</f>
        <v>642.3007299999999</v>
      </c>
      <c r="H164" s="157"/>
    </row>
    <row r="165" spans="1:8" s="162" customFormat="1" ht="108.75">
      <c r="A165" s="136"/>
      <c r="B165" s="141" t="s">
        <v>91</v>
      </c>
      <c r="C165" s="122" t="s">
        <v>341</v>
      </c>
      <c r="D165" s="122" t="s">
        <v>334</v>
      </c>
      <c r="E165" s="123" t="s">
        <v>56</v>
      </c>
      <c r="F165" s="122"/>
      <c r="G165" s="124">
        <f>G166+G168+G170</f>
        <v>642.3007299999999</v>
      </c>
      <c r="H165" s="157"/>
    </row>
    <row r="166" spans="1:8" s="162" customFormat="1" ht="30.75">
      <c r="A166" s="136"/>
      <c r="B166" s="141" t="s">
        <v>58</v>
      </c>
      <c r="C166" s="122" t="s">
        <v>341</v>
      </c>
      <c r="D166" s="122" t="s">
        <v>334</v>
      </c>
      <c r="E166" s="123" t="s">
        <v>57</v>
      </c>
      <c r="F166" s="122"/>
      <c r="G166" s="124">
        <f>G167</f>
        <v>380.9742</v>
      </c>
      <c r="H166" s="157"/>
    </row>
    <row r="167" spans="1:8" s="162" customFormat="1" ht="15">
      <c r="A167" s="136"/>
      <c r="B167" s="121" t="s">
        <v>366</v>
      </c>
      <c r="C167" s="122" t="s">
        <v>341</v>
      </c>
      <c r="D167" s="122" t="s">
        <v>334</v>
      </c>
      <c r="E167" s="123" t="s">
        <v>57</v>
      </c>
      <c r="F167" s="122" t="s">
        <v>364</v>
      </c>
      <c r="G167" s="124">
        <f>250+130.9742</f>
        <v>380.9742</v>
      </c>
      <c r="H167" s="157"/>
    </row>
    <row r="168" spans="1:8" s="162" customFormat="1" ht="78">
      <c r="A168" s="136"/>
      <c r="B168" s="141" t="s">
        <v>14</v>
      </c>
      <c r="C168" s="122" t="s">
        <v>341</v>
      </c>
      <c r="D168" s="122" t="s">
        <v>334</v>
      </c>
      <c r="E168" s="123" t="s">
        <v>60</v>
      </c>
      <c r="F168" s="122"/>
      <c r="G168" s="124">
        <f>G169</f>
        <v>61.32653</v>
      </c>
      <c r="H168" s="157"/>
    </row>
    <row r="169" spans="1:8" s="162" customFormat="1" ht="15">
      <c r="A169" s="136"/>
      <c r="B169" s="121" t="s">
        <v>368</v>
      </c>
      <c r="C169" s="122" t="s">
        <v>341</v>
      </c>
      <c r="D169" s="122" t="s">
        <v>334</v>
      </c>
      <c r="E169" s="123" t="s">
        <v>60</v>
      </c>
      <c r="F169" s="122" t="s">
        <v>367</v>
      </c>
      <c r="G169" s="124">
        <f>7+54.32653</f>
        <v>61.32653</v>
      </c>
      <c r="H169" s="157"/>
    </row>
    <row r="170" spans="1:8" s="162" customFormat="1" ht="30.75">
      <c r="A170" s="136"/>
      <c r="B170" s="141" t="s">
        <v>93</v>
      </c>
      <c r="C170" s="122" t="s">
        <v>341</v>
      </c>
      <c r="D170" s="122" t="s">
        <v>334</v>
      </c>
      <c r="E170" s="123" t="s">
        <v>94</v>
      </c>
      <c r="F170" s="122"/>
      <c r="G170" s="124">
        <f>G171</f>
        <v>200</v>
      </c>
      <c r="H170" s="157"/>
    </row>
    <row r="171" spans="1:8" s="162" customFormat="1" ht="15">
      <c r="A171" s="136"/>
      <c r="B171" s="121" t="s">
        <v>366</v>
      </c>
      <c r="C171" s="122" t="s">
        <v>341</v>
      </c>
      <c r="D171" s="122" t="s">
        <v>334</v>
      </c>
      <c r="E171" s="123" t="s">
        <v>94</v>
      </c>
      <c r="F171" s="122" t="s">
        <v>364</v>
      </c>
      <c r="G171" s="124">
        <f>800-228-372</f>
        <v>200</v>
      </c>
      <c r="H171" s="157"/>
    </row>
    <row r="172" spans="1:8" s="162" customFormat="1" ht="15">
      <c r="A172" s="136"/>
      <c r="B172" s="121" t="s">
        <v>348</v>
      </c>
      <c r="C172" s="122" t="s">
        <v>341</v>
      </c>
      <c r="D172" s="122" t="s">
        <v>357</v>
      </c>
      <c r="E172" s="123"/>
      <c r="F172" s="122"/>
      <c r="G172" s="124">
        <f>G173+G181</f>
        <v>71411.91733000001</v>
      </c>
      <c r="H172" s="157"/>
    </row>
    <row r="173" spans="1:8" s="162" customFormat="1" ht="46.5">
      <c r="A173" s="136"/>
      <c r="B173" s="121" t="s">
        <v>89</v>
      </c>
      <c r="C173" s="122" t="s">
        <v>341</v>
      </c>
      <c r="D173" s="122" t="s">
        <v>357</v>
      </c>
      <c r="E173" s="123" t="s">
        <v>128</v>
      </c>
      <c r="F173" s="122"/>
      <c r="G173" s="124">
        <f>G174</f>
        <v>5375</v>
      </c>
      <c r="H173" s="157"/>
    </row>
    <row r="174" spans="1:8" s="162" customFormat="1" ht="62.25">
      <c r="A174" s="136"/>
      <c r="B174" s="139" t="s">
        <v>147</v>
      </c>
      <c r="C174" s="122" t="s">
        <v>341</v>
      </c>
      <c r="D174" s="122" t="s">
        <v>357</v>
      </c>
      <c r="E174" s="123" t="s">
        <v>189</v>
      </c>
      <c r="F174" s="140"/>
      <c r="G174" s="124">
        <f>G175+G178</f>
        <v>5375</v>
      </c>
      <c r="H174" s="157"/>
    </row>
    <row r="175" spans="1:8" s="162" customFormat="1" ht="108.75">
      <c r="A175" s="136"/>
      <c r="B175" s="139" t="s">
        <v>176</v>
      </c>
      <c r="C175" s="122" t="s">
        <v>341</v>
      </c>
      <c r="D175" s="122" t="s">
        <v>357</v>
      </c>
      <c r="E175" s="123" t="s">
        <v>131</v>
      </c>
      <c r="F175" s="140"/>
      <c r="G175" s="124">
        <f>G176</f>
        <v>1075</v>
      </c>
      <c r="H175" s="157"/>
    </row>
    <row r="176" spans="1:8" s="162" customFormat="1" ht="15">
      <c r="A176" s="136"/>
      <c r="B176" s="139" t="s">
        <v>191</v>
      </c>
      <c r="C176" s="122" t="s">
        <v>341</v>
      </c>
      <c r="D176" s="122" t="s">
        <v>357</v>
      </c>
      <c r="E176" s="123" t="s">
        <v>190</v>
      </c>
      <c r="F176" s="140"/>
      <c r="G176" s="124">
        <f>G177</f>
        <v>1075</v>
      </c>
      <c r="H176" s="157"/>
    </row>
    <row r="177" spans="1:8" s="162" customFormat="1" ht="15">
      <c r="A177" s="136"/>
      <c r="B177" s="121" t="s">
        <v>366</v>
      </c>
      <c r="C177" s="122" t="s">
        <v>341</v>
      </c>
      <c r="D177" s="122" t="s">
        <v>357</v>
      </c>
      <c r="E177" s="123" t="s">
        <v>190</v>
      </c>
      <c r="F177" s="122" t="s">
        <v>364</v>
      </c>
      <c r="G177" s="124">
        <f>380+695</f>
        <v>1075</v>
      </c>
      <c r="H177" s="157">
        <v>1075</v>
      </c>
    </row>
    <row r="178" spans="1:8" s="162" customFormat="1" ht="78">
      <c r="A178" s="136"/>
      <c r="B178" s="139" t="s">
        <v>24</v>
      </c>
      <c r="C178" s="122" t="s">
        <v>341</v>
      </c>
      <c r="D178" s="122" t="s">
        <v>357</v>
      </c>
      <c r="E178" s="123" t="s">
        <v>17</v>
      </c>
      <c r="F178" s="140"/>
      <c r="G178" s="124">
        <f>G179</f>
        <v>4300</v>
      </c>
      <c r="H178" s="157"/>
    </row>
    <row r="179" spans="1:8" s="162" customFormat="1" ht="15">
      <c r="A179" s="136"/>
      <c r="B179" s="139" t="s">
        <v>191</v>
      </c>
      <c r="C179" s="122" t="s">
        <v>341</v>
      </c>
      <c r="D179" s="122" t="s">
        <v>357</v>
      </c>
      <c r="E179" s="123" t="s">
        <v>23</v>
      </c>
      <c r="F179" s="140"/>
      <c r="G179" s="124">
        <f>G180</f>
        <v>4300</v>
      </c>
      <c r="H179" s="157"/>
    </row>
    <row r="180" spans="1:8" s="162" customFormat="1" ht="15">
      <c r="A180" s="136"/>
      <c r="B180" s="121" t="s">
        <v>366</v>
      </c>
      <c r="C180" s="122" t="s">
        <v>341</v>
      </c>
      <c r="D180" s="122" t="s">
        <v>357</v>
      </c>
      <c r="E180" s="123" t="s">
        <v>23</v>
      </c>
      <c r="F180" s="122" t="s">
        <v>364</v>
      </c>
      <c r="G180" s="124">
        <v>4300</v>
      </c>
      <c r="H180" s="157"/>
    </row>
    <row r="181" spans="1:8" s="162" customFormat="1" ht="15">
      <c r="A181" s="136"/>
      <c r="B181" s="121" t="s">
        <v>378</v>
      </c>
      <c r="C181" s="122" t="s">
        <v>341</v>
      </c>
      <c r="D181" s="122" t="s">
        <v>357</v>
      </c>
      <c r="E181" s="123" t="s">
        <v>117</v>
      </c>
      <c r="F181" s="122"/>
      <c r="G181" s="124">
        <f>G182+G188+G190+G192</f>
        <v>66036.91733000001</v>
      </c>
      <c r="H181" s="157"/>
    </row>
    <row r="182" spans="1:8" s="162" customFormat="1" ht="30.75">
      <c r="A182" s="126"/>
      <c r="B182" s="121" t="s">
        <v>92</v>
      </c>
      <c r="C182" s="122" t="s">
        <v>341</v>
      </c>
      <c r="D182" s="122" t="s">
        <v>357</v>
      </c>
      <c r="E182" s="123" t="s">
        <v>192</v>
      </c>
      <c r="F182" s="122"/>
      <c r="G182" s="124">
        <f>G183</f>
        <v>53021.72366</v>
      </c>
      <c r="H182" s="157"/>
    </row>
    <row r="183" spans="1:9" s="156" customFormat="1" ht="30.75">
      <c r="A183" s="126"/>
      <c r="B183" s="121" t="s">
        <v>399</v>
      </c>
      <c r="C183" s="122" t="s">
        <v>341</v>
      </c>
      <c r="D183" s="122" t="s">
        <v>357</v>
      </c>
      <c r="E183" s="123" t="s">
        <v>192</v>
      </c>
      <c r="F183" s="122" t="s">
        <v>373</v>
      </c>
      <c r="G183" s="124">
        <f>45447.46164+500+600+100+5000-250-300+23+132.6+645.99408-9.53+400-107.13+800-1035.61406+50+150+350+180-5.058+350</f>
        <v>53021.72366</v>
      </c>
      <c r="H183" s="157"/>
      <c r="I183" s="115"/>
    </row>
    <row r="184" spans="1:8" s="162" customFormat="1" ht="12.75">
      <c r="A184" s="137"/>
      <c r="B184" s="130" t="s">
        <v>380</v>
      </c>
      <c r="C184" s="131"/>
      <c r="D184" s="131"/>
      <c r="E184" s="132"/>
      <c r="F184" s="131"/>
      <c r="G184" s="133">
        <f>63.18156</f>
        <v>63.18156</v>
      </c>
      <c r="H184" s="157"/>
    </row>
    <row r="185" spans="1:8" s="162" customFormat="1" ht="52.5">
      <c r="A185" s="137"/>
      <c r="B185" s="142" t="s">
        <v>177</v>
      </c>
      <c r="C185" s="131"/>
      <c r="D185" s="131"/>
      <c r="E185" s="132"/>
      <c r="F185" s="131"/>
      <c r="G185" s="133">
        <f>250-5.058</f>
        <v>244.942</v>
      </c>
      <c r="H185" s="157"/>
    </row>
    <row r="186" spans="1:8" s="162" customFormat="1" ht="12.75">
      <c r="A186" s="137"/>
      <c r="B186" s="130" t="s">
        <v>444</v>
      </c>
      <c r="C186" s="131"/>
      <c r="D186" s="131"/>
      <c r="E186" s="132"/>
      <c r="F186" s="131"/>
      <c r="G186" s="133">
        <f>250+400-107.13+50+150+250+100+70+180-5.058</f>
        <v>1337.812</v>
      </c>
      <c r="H186" s="157"/>
    </row>
    <row r="187" spans="1:8" s="162" customFormat="1" ht="57.75" customHeight="1">
      <c r="A187" s="137"/>
      <c r="B187" s="183" t="s">
        <v>445</v>
      </c>
      <c r="C187" s="131"/>
      <c r="D187" s="131"/>
      <c r="E187" s="132"/>
      <c r="F187" s="131"/>
      <c r="G187" s="133">
        <v>800</v>
      </c>
      <c r="H187" s="157"/>
    </row>
    <row r="188" spans="1:8" s="156" customFormat="1" ht="15">
      <c r="A188" s="126"/>
      <c r="B188" s="121" t="s">
        <v>105</v>
      </c>
      <c r="C188" s="122" t="s">
        <v>341</v>
      </c>
      <c r="D188" s="122" t="s">
        <v>357</v>
      </c>
      <c r="E188" s="123" t="s">
        <v>193</v>
      </c>
      <c r="F188" s="122"/>
      <c r="G188" s="124">
        <f>G189</f>
        <v>11114.4</v>
      </c>
      <c r="H188" s="157"/>
    </row>
    <row r="189" spans="1:8" s="156" customFormat="1" ht="15">
      <c r="A189" s="126"/>
      <c r="B189" s="121" t="s">
        <v>366</v>
      </c>
      <c r="C189" s="122" t="s">
        <v>341</v>
      </c>
      <c r="D189" s="122" t="s">
        <v>357</v>
      </c>
      <c r="E189" s="123" t="s">
        <v>193</v>
      </c>
      <c r="F189" s="122" t="s">
        <v>364</v>
      </c>
      <c r="G189" s="124">
        <f>11714.4-600</f>
        <v>11114.4</v>
      </c>
      <c r="H189" s="157"/>
    </row>
    <row r="190" spans="1:8" s="156" customFormat="1" ht="15">
      <c r="A190" s="126"/>
      <c r="B190" s="121" t="s">
        <v>106</v>
      </c>
      <c r="C190" s="122" t="s">
        <v>341</v>
      </c>
      <c r="D190" s="122" t="s">
        <v>357</v>
      </c>
      <c r="E190" s="123" t="s">
        <v>194</v>
      </c>
      <c r="F190" s="122"/>
      <c r="G190" s="124">
        <f>G191</f>
        <v>1100.88367</v>
      </c>
      <c r="H190" s="157"/>
    </row>
    <row r="191" spans="1:8" s="156" customFormat="1" ht="15">
      <c r="A191" s="126"/>
      <c r="B191" s="121" t="s">
        <v>366</v>
      </c>
      <c r="C191" s="122" t="s">
        <v>341</v>
      </c>
      <c r="D191" s="122" t="s">
        <v>357</v>
      </c>
      <c r="E191" s="123" t="s">
        <v>194</v>
      </c>
      <c r="F191" s="122" t="s">
        <v>364</v>
      </c>
      <c r="G191" s="124">
        <f>1200.88367-100</f>
        <v>1100.88367</v>
      </c>
      <c r="H191" s="157"/>
    </row>
    <row r="192" spans="1:8" s="156" customFormat="1" ht="15">
      <c r="A192" s="126"/>
      <c r="B192" s="121" t="s">
        <v>305</v>
      </c>
      <c r="C192" s="122" t="s">
        <v>341</v>
      </c>
      <c r="D192" s="122" t="s">
        <v>357</v>
      </c>
      <c r="E192" s="123" t="s">
        <v>195</v>
      </c>
      <c r="F192" s="122"/>
      <c r="G192" s="124">
        <f>G193</f>
        <v>799.91</v>
      </c>
      <c r="H192" s="157"/>
    </row>
    <row r="193" spans="1:8" s="156" customFormat="1" ht="15">
      <c r="A193" s="126"/>
      <c r="B193" s="121" t="s">
        <v>366</v>
      </c>
      <c r="C193" s="122" t="s">
        <v>341</v>
      </c>
      <c r="D193" s="122" t="s">
        <v>357</v>
      </c>
      <c r="E193" s="123" t="s">
        <v>195</v>
      </c>
      <c r="F193" s="122" t="s">
        <v>364</v>
      </c>
      <c r="G193" s="124">
        <v>799.91</v>
      </c>
      <c r="H193" s="157"/>
    </row>
    <row r="194" spans="1:8" s="156" customFormat="1" ht="15">
      <c r="A194" s="126"/>
      <c r="B194" s="121" t="s">
        <v>335</v>
      </c>
      <c r="C194" s="122" t="s">
        <v>341</v>
      </c>
      <c r="D194" s="122" t="s">
        <v>358</v>
      </c>
      <c r="E194" s="123"/>
      <c r="F194" s="122"/>
      <c r="G194" s="124">
        <f>G195+G207</f>
        <v>28733.35597</v>
      </c>
      <c r="H194" s="157"/>
    </row>
    <row r="195" spans="1:8" s="162" customFormat="1" ht="46.5">
      <c r="A195" s="136"/>
      <c r="B195" s="121" t="s">
        <v>89</v>
      </c>
      <c r="C195" s="122" t="s">
        <v>341</v>
      </c>
      <c r="D195" s="122" t="s">
        <v>358</v>
      </c>
      <c r="E195" s="123" t="s">
        <v>128</v>
      </c>
      <c r="F195" s="122"/>
      <c r="G195" s="124">
        <f>G196+G202</f>
        <v>28676.69997</v>
      </c>
      <c r="H195" s="157"/>
    </row>
    <row r="196" spans="1:8" s="162" customFormat="1" ht="78">
      <c r="A196" s="136"/>
      <c r="B196" s="141" t="s">
        <v>90</v>
      </c>
      <c r="C196" s="122" t="s">
        <v>341</v>
      </c>
      <c r="D196" s="122" t="s">
        <v>358</v>
      </c>
      <c r="E196" s="123" t="s">
        <v>55</v>
      </c>
      <c r="F196" s="122"/>
      <c r="G196" s="124">
        <f>G197</f>
        <v>19088.25526</v>
      </c>
      <c r="H196" s="157"/>
    </row>
    <row r="197" spans="1:8" s="162" customFormat="1" ht="93">
      <c r="A197" s="136"/>
      <c r="B197" s="141" t="s">
        <v>26</v>
      </c>
      <c r="C197" s="122" t="s">
        <v>341</v>
      </c>
      <c r="D197" s="122" t="s">
        <v>358</v>
      </c>
      <c r="E197" s="123" t="s">
        <v>77</v>
      </c>
      <c r="F197" s="122"/>
      <c r="G197" s="124">
        <f>G198+G200</f>
        <v>19088.25526</v>
      </c>
      <c r="H197" s="157"/>
    </row>
    <row r="198" spans="1:8" s="162" customFormat="1" ht="30.75">
      <c r="A198" s="136"/>
      <c r="B198" s="141" t="s">
        <v>58</v>
      </c>
      <c r="C198" s="122" t="s">
        <v>341</v>
      </c>
      <c r="D198" s="122" t="s">
        <v>358</v>
      </c>
      <c r="E198" s="123" t="s">
        <v>25</v>
      </c>
      <c r="F198" s="122"/>
      <c r="G198" s="124">
        <f>G199</f>
        <v>16083.255260000002</v>
      </c>
      <c r="H198" s="157"/>
    </row>
    <row r="199" spans="1:8" s="162" customFormat="1" ht="15">
      <c r="A199" s="136"/>
      <c r="B199" s="121" t="s">
        <v>366</v>
      </c>
      <c r="C199" s="122" t="s">
        <v>341</v>
      </c>
      <c r="D199" s="122" t="s">
        <v>358</v>
      </c>
      <c r="E199" s="123" t="s">
        <v>25</v>
      </c>
      <c r="F199" s="122" t="s">
        <v>364</v>
      </c>
      <c r="G199" s="124">
        <f>18667.74-2584.48474</f>
        <v>16083.255260000002</v>
      </c>
      <c r="H199" s="157"/>
    </row>
    <row r="200" spans="1:8" s="162" customFormat="1" ht="78">
      <c r="A200" s="136"/>
      <c r="B200" s="141" t="s">
        <v>14</v>
      </c>
      <c r="C200" s="122" t="s">
        <v>341</v>
      </c>
      <c r="D200" s="122" t="s">
        <v>358</v>
      </c>
      <c r="E200" s="123" t="s">
        <v>29</v>
      </c>
      <c r="F200" s="122"/>
      <c r="G200" s="124">
        <f>G201</f>
        <v>3005</v>
      </c>
      <c r="H200" s="157"/>
    </row>
    <row r="201" spans="1:8" s="162" customFormat="1" ht="15">
      <c r="A201" s="136"/>
      <c r="B201" s="121" t="s">
        <v>368</v>
      </c>
      <c r="C201" s="122" t="s">
        <v>341</v>
      </c>
      <c r="D201" s="122" t="s">
        <v>358</v>
      </c>
      <c r="E201" s="123" t="s">
        <v>29</v>
      </c>
      <c r="F201" s="122" t="s">
        <v>367</v>
      </c>
      <c r="G201" s="124">
        <v>3005</v>
      </c>
      <c r="H201" s="157"/>
    </row>
    <row r="202" spans="1:8" s="162" customFormat="1" ht="62.25">
      <c r="A202" s="136"/>
      <c r="B202" s="139" t="s">
        <v>278</v>
      </c>
      <c r="C202" s="122" t="s">
        <v>341</v>
      </c>
      <c r="D202" s="122" t="s">
        <v>358</v>
      </c>
      <c r="E202" s="123" t="s">
        <v>275</v>
      </c>
      <c r="F202" s="122" t="s">
        <v>323</v>
      </c>
      <c r="G202" s="124">
        <f>G203</f>
        <v>9588.44471</v>
      </c>
      <c r="H202" s="157"/>
    </row>
    <row r="203" spans="1:8" s="162" customFormat="1" ht="93">
      <c r="A203" s="136"/>
      <c r="B203" s="139" t="s">
        <v>279</v>
      </c>
      <c r="C203" s="122" t="s">
        <v>341</v>
      </c>
      <c r="D203" s="122" t="s">
        <v>358</v>
      </c>
      <c r="E203" s="123" t="s">
        <v>276</v>
      </c>
      <c r="F203" s="122"/>
      <c r="G203" s="124">
        <f>G204</f>
        <v>9588.44471</v>
      </c>
      <c r="H203" s="157"/>
    </row>
    <row r="204" spans="1:8" s="162" customFormat="1" ht="46.5">
      <c r="A204" s="136"/>
      <c r="B204" s="139" t="s">
        <v>280</v>
      </c>
      <c r="C204" s="122" t="s">
        <v>341</v>
      </c>
      <c r="D204" s="122" t="s">
        <v>358</v>
      </c>
      <c r="E204" s="123" t="s">
        <v>277</v>
      </c>
      <c r="F204" s="122"/>
      <c r="G204" s="124">
        <f>G205+G206</f>
        <v>9588.44471</v>
      </c>
      <c r="H204" s="157"/>
    </row>
    <row r="205" spans="1:8" s="162" customFormat="1" ht="46.5">
      <c r="A205" s="136"/>
      <c r="B205" s="121" t="s">
        <v>365</v>
      </c>
      <c r="C205" s="122" t="s">
        <v>341</v>
      </c>
      <c r="D205" s="122" t="s">
        <v>358</v>
      </c>
      <c r="E205" s="123" t="s">
        <v>277</v>
      </c>
      <c r="F205" s="122" t="s">
        <v>363</v>
      </c>
      <c r="G205" s="124">
        <f>9783.72328+270+499.58425-32.58378+304.51293+115.05235+30-1388.84432</f>
        <v>9581.44471</v>
      </c>
      <c r="H205" s="157"/>
    </row>
    <row r="206" spans="1:8" s="156" customFormat="1" ht="15">
      <c r="A206" s="126"/>
      <c r="B206" s="121" t="s">
        <v>368</v>
      </c>
      <c r="C206" s="122" t="s">
        <v>341</v>
      </c>
      <c r="D206" s="122" t="s">
        <v>358</v>
      </c>
      <c r="E206" s="123" t="s">
        <v>277</v>
      </c>
      <c r="F206" s="122" t="s">
        <v>367</v>
      </c>
      <c r="G206" s="124">
        <v>7</v>
      </c>
      <c r="H206" s="157"/>
    </row>
    <row r="207" spans="1:8" s="156" customFormat="1" ht="15">
      <c r="A207" s="126"/>
      <c r="B207" s="121" t="s">
        <v>378</v>
      </c>
      <c r="C207" s="122" t="s">
        <v>341</v>
      </c>
      <c r="D207" s="122" t="s">
        <v>358</v>
      </c>
      <c r="E207" s="123" t="s">
        <v>117</v>
      </c>
      <c r="F207" s="122"/>
      <c r="G207" s="124">
        <f>G208</f>
        <v>56.656</v>
      </c>
      <c r="H207" s="157"/>
    </row>
    <row r="208" spans="1:8" s="156" customFormat="1" ht="30.75">
      <c r="A208" s="126"/>
      <c r="B208" s="121" t="s">
        <v>435</v>
      </c>
      <c r="C208" s="122" t="s">
        <v>341</v>
      </c>
      <c r="D208" s="122" t="s">
        <v>358</v>
      </c>
      <c r="E208" s="123" t="s">
        <v>434</v>
      </c>
      <c r="F208" s="122"/>
      <c r="G208" s="124">
        <f>G209</f>
        <v>56.656</v>
      </c>
      <c r="H208" s="157"/>
    </row>
    <row r="209" spans="1:8" s="156" customFormat="1" ht="15">
      <c r="A209" s="126"/>
      <c r="B209" s="121" t="s">
        <v>368</v>
      </c>
      <c r="C209" s="122" t="s">
        <v>341</v>
      </c>
      <c r="D209" s="122" t="s">
        <v>358</v>
      </c>
      <c r="E209" s="123" t="s">
        <v>434</v>
      </c>
      <c r="F209" s="122" t="s">
        <v>367</v>
      </c>
      <c r="G209" s="124">
        <v>56.656</v>
      </c>
      <c r="H209" s="157"/>
    </row>
    <row r="210" spans="1:8" s="156" customFormat="1" ht="15">
      <c r="A210" s="126"/>
      <c r="B210" s="121" t="s">
        <v>349</v>
      </c>
      <c r="C210" s="122" t="s">
        <v>341</v>
      </c>
      <c r="D210" s="122" t="s">
        <v>350</v>
      </c>
      <c r="E210" s="123"/>
      <c r="F210" s="122"/>
      <c r="G210" s="124">
        <f>G211</f>
        <v>80199.68220000001</v>
      </c>
      <c r="H210" s="157"/>
    </row>
    <row r="211" spans="1:8" s="156" customFormat="1" ht="15">
      <c r="A211" s="126"/>
      <c r="B211" s="121" t="s">
        <v>347</v>
      </c>
      <c r="C211" s="122" t="s">
        <v>341</v>
      </c>
      <c r="D211" s="122" t="s">
        <v>346</v>
      </c>
      <c r="E211" s="123"/>
      <c r="F211" s="122"/>
      <c r="G211" s="124">
        <f>G212</f>
        <v>80199.68220000001</v>
      </c>
      <c r="H211" s="157"/>
    </row>
    <row r="212" spans="1:8" s="156" customFormat="1" ht="15">
      <c r="A212" s="126"/>
      <c r="B212" s="121" t="s">
        <v>378</v>
      </c>
      <c r="C212" s="122" t="s">
        <v>341</v>
      </c>
      <c r="D212" s="122" t="s">
        <v>346</v>
      </c>
      <c r="E212" s="123" t="s">
        <v>117</v>
      </c>
      <c r="F212" s="122"/>
      <c r="G212" s="124">
        <f>G213+G216+G218+G221+G223</f>
        <v>80199.68220000001</v>
      </c>
      <c r="H212" s="157"/>
    </row>
    <row r="213" spans="1:8" s="156" customFormat="1" ht="62.25">
      <c r="A213" s="126"/>
      <c r="B213" s="138" t="s">
        <v>300</v>
      </c>
      <c r="C213" s="122" t="s">
        <v>341</v>
      </c>
      <c r="D213" s="122" t="s">
        <v>346</v>
      </c>
      <c r="E213" s="123" t="s">
        <v>293</v>
      </c>
      <c r="F213" s="122"/>
      <c r="G213" s="124">
        <f>G214+G215</f>
        <v>23518.996800000004</v>
      </c>
      <c r="H213" s="157"/>
    </row>
    <row r="214" spans="1:8" s="162" customFormat="1" ht="15">
      <c r="A214" s="136"/>
      <c r="B214" s="121" t="s">
        <v>366</v>
      </c>
      <c r="C214" s="122" t="s">
        <v>341</v>
      </c>
      <c r="D214" s="122" t="s">
        <v>346</v>
      </c>
      <c r="E214" s="123" t="s">
        <v>293</v>
      </c>
      <c r="F214" s="122" t="s">
        <v>364</v>
      </c>
      <c r="G214" s="124">
        <v>188.4</v>
      </c>
      <c r="H214" s="157"/>
    </row>
    <row r="215" spans="1:8" s="156" customFormat="1" ht="15">
      <c r="A215" s="126"/>
      <c r="B215" s="125" t="s">
        <v>370</v>
      </c>
      <c r="C215" s="122" t="s">
        <v>341</v>
      </c>
      <c r="D215" s="122" t="s">
        <v>346</v>
      </c>
      <c r="E215" s="123" t="s">
        <v>293</v>
      </c>
      <c r="F215" s="122" t="s">
        <v>369</v>
      </c>
      <c r="G215" s="124">
        <f>20582.1968+2748.4</f>
        <v>23330.596800000003</v>
      </c>
      <c r="H215" s="157"/>
    </row>
    <row r="216" spans="1:8" s="156" customFormat="1" ht="46.5">
      <c r="A216" s="126"/>
      <c r="B216" s="125" t="s">
        <v>11</v>
      </c>
      <c r="C216" s="122" t="s">
        <v>341</v>
      </c>
      <c r="D216" s="122" t="s">
        <v>346</v>
      </c>
      <c r="E216" s="123" t="s">
        <v>10</v>
      </c>
      <c r="F216" s="122"/>
      <c r="G216" s="124">
        <f>G217</f>
        <v>195.7844</v>
      </c>
      <c r="H216" s="157"/>
    </row>
    <row r="217" spans="1:8" s="156" customFormat="1" ht="15">
      <c r="A217" s="126"/>
      <c r="B217" s="125" t="s">
        <v>370</v>
      </c>
      <c r="C217" s="122" t="s">
        <v>341</v>
      </c>
      <c r="D217" s="122" t="s">
        <v>346</v>
      </c>
      <c r="E217" s="123" t="s">
        <v>10</v>
      </c>
      <c r="F217" s="122" t="s">
        <v>369</v>
      </c>
      <c r="G217" s="124">
        <v>195.7844</v>
      </c>
      <c r="H217" s="157"/>
    </row>
    <row r="218" spans="1:8" s="156" customFormat="1" ht="30.75">
      <c r="A218" s="126"/>
      <c r="B218" s="138" t="s">
        <v>301</v>
      </c>
      <c r="C218" s="122" t="s">
        <v>341</v>
      </c>
      <c r="D218" s="122" t="s">
        <v>346</v>
      </c>
      <c r="E218" s="123" t="s">
        <v>148</v>
      </c>
      <c r="F218" s="140"/>
      <c r="G218" s="124">
        <f>G219+G220</f>
        <v>55308.901000000005</v>
      </c>
      <c r="H218" s="157"/>
    </row>
    <row r="219" spans="1:8" s="156" customFormat="1" ht="15">
      <c r="A219" s="126"/>
      <c r="B219" s="121" t="s">
        <v>366</v>
      </c>
      <c r="C219" s="122" t="s">
        <v>341</v>
      </c>
      <c r="D219" s="122" t="s">
        <v>346</v>
      </c>
      <c r="E219" s="123" t="s">
        <v>148</v>
      </c>
      <c r="F219" s="122">
        <v>200</v>
      </c>
      <c r="G219" s="124">
        <f>1000-179.412</f>
        <v>820.588</v>
      </c>
      <c r="H219" s="157"/>
    </row>
    <row r="220" spans="1:8" s="156" customFormat="1" ht="15">
      <c r="A220" s="126"/>
      <c r="B220" s="125" t="s">
        <v>370</v>
      </c>
      <c r="C220" s="122" t="s">
        <v>341</v>
      </c>
      <c r="D220" s="122" t="s">
        <v>346</v>
      </c>
      <c r="E220" s="123" t="s">
        <v>148</v>
      </c>
      <c r="F220" s="122" t="s">
        <v>369</v>
      </c>
      <c r="G220" s="124">
        <f>52070+2418.313</f>
        <v>54488.313</v>
      </c>
      <c r="H220" s="157"/>
    </row>
    <row r="221" spans="1:8" s="156" customFormat="1" ht="30.75">
      <c r="A221" s="135"/>
      <c r="B221" s="121" t="s">
        <v>261</v>
      </c>
      <c r="C221" s="122" t="s">
        <v>341</v>
      </c>
      <c r="D221" s="122" t="s">
        <v>346</v>
      </c>
      <c r="E221" s="123" t="s">
        <v>196</v>
      </c>
      <c r="F221" s="122"/>
      <c r="G221" s="124">
        <f>G222</f>
        <v>456</v>
      </c>
      <c r="H221" s="157"/>
    </row>
    <row r="222" spans="1:8" s="156" customFormat="1" ht="15">
      <c r="A222" s="126"/>
      <c r="B222" s="121" t="s">
        <v>370</v>
      </c>
      <c r="C222" s="122" t="s">
        <v>341</v>
      </c>
      <c r="D222" s="122" t="s">
        <v>346</v>
      </c>
      <c r="E222" s="123" t="s">
        <v>196</v>
      </c>
      <c r="F222" s="122" t="s">
        <v>369</v>
      </c>
      <c r="G222" s="124">
        <v>456</v>
      </c>
      <c r="H222" s="157"/>
    </row>
    <row r="223" spans="1:8" s="156" customFormat="1" ht="30.75">
      <c r="A223" s="126"/>
      <c r="B223" s="125" t="s">
        <v>262</v>
      </c>
      <c r="C223" s="122" t="s">
        <v>341</v>
      </c>
      <c r="D223" s="122" t="s">
        <v>346</v>
      </c>
      <c r="E223" s="123" t="s">
        <v>197</v>
      </c>
      <c r="F223" s="122"/>
      <c r="G223" s="124">
        <f>G224</f>
        <v>720</v>
      </c>
      <c r="H223" s="157"/>
    </row>
    <row r="224" spans="1:8" s="156" customFormat="1" ht="15">
      <c r="A224" s="126"/>
      <c r="B224" s="125" t="s">
        <v>370</v>
      </c>
      <c r="C224" s="122" t="s">
        <v>341</v>
      </c>
      <c r="D224" s="122" t="s">
        <v>346</v>
      </c>
      <c r="E224" s="123" t="s">
        <v>197</v>
      </c>
      <c r="F224" s="122" t="s">
        <v>369</v>
      </c>
      <c r="G224" s="124">
        <v>720</v>
      </c>
      <c r="H224" s="157"/>
    </row>
    <row r="225" spans="1:8" s="156" customFormat="1" ht="15">
      <c r="A225" s="107">
        <v>6</v>
      </c>
      <c r="B225" s="184" t="s">
        <v>389</v>
      </c>
      <c r="C225" s="109" t="s">
        <v>162</v>
      </c>
      <c r="D225" s="109"/>
      <c r="E225" s="110"/>
      <c r="F225" s="109"/>
      <c r="G225" s="111">
        <f>G226+G250</f>
        <v>430125.87625000003</v>
      </c>
      <c r="H225" s="112"/>
    </row>
    <row r="226" spans="1:8" s="156" customFormat="1" ht="15">
      <c r="A226" s="126"/>
      <c r="B226" s="121" t="s">
        <v>320</v>
      </c>
      <c r="C226" s="122" t="s">
        <v>162</v>
      </c>
      <c r="D226" s="122" t="s">
        <v>321</v>
      </c>
      <c r="E226" s="123"/>
      <c r="F226" s="122"/>
      <c r="G226" s="124">
        <f>G227+G232</f>
        <v>17182.743029999998</v>
      </c>
      <c r="H226" s="157"/>
    </row>
    <row r="227" spans="1:8" s="156" customFormat="1" ht="30.75">
      <c r="A227" s="126"/>
      <c r="B227" s="121" t="s">
        <v>171</v>
      </c>
      <c r="C227" s="122" t="s">
        <v>162</v>
      </c>
      <c r="D227" s="122" t="s">
        <v>325</v>
      </c>
      <c r="E227" s="123" t="s">
        <v>323</v>
      </c>
      <c r="F227" s="122" t="s">
        <v>323</v>
      </c>
      <c r="G227" s="124">
        <f>G228</f>
        <v>7655.901519999999</v>
      </c>
      <c r="H227" s="157"/>
    </row>
    <row r="228" spans="1:8" s="156" customFormat="1" ht="15">
      <c r="A228" s="126"/>
      <c r="B228" s="121" t="s">
        <v>378</v>
      </c>
      <c r="C228" s="122" t="s">
        <v>162</v>
      </c>
      <c r="D228" s="122" t="s">
        <v>325</v>
      </c>
      <c r="E228" s="123" t="s">
        <v>117</v>
      </c>
      <c r="F228" s="122"/>
      <c r="G228" s="124">
        <f>G229</f>
        <v>7655.901519999999</v>
      </c>
      <c r="H228" s="157"/>
    </row>
    <row r="229" spans="1:8" s="166" customFormat="1" ht="46.5">
      <c r="A229" s="136"/>
      <c r="B229" s="121" t="s">
        <v>397</v>
      </c>
      <c r="C229" s="122" t="s">
        <v>162</v>
      </c>
      <c r="D229" s="122" t="s">
        <v>325</v>
      </c>
      <c r="E229" s="123" t="s">
        <v>118</v>
      </c>
      <c r="F229" s="122"/>
      <c r="G229" s="124">
        <f>G230+G231</f>
        <v>7655.901519999999</v>
      </c>
      <c r="H229" s="165"/>
    </row>
    <row r="230" spans="1:8" s="164" customFormat="1" ht="46.5">
      <c r="A230" s="136"/>
      <c r="B230" s="121" t="s">
        <v>365</v>
      </c>
      <c r="C230" s="122" t="s">
        <v>162</v>
      </c>
      <c r="D230" s="122" t="s">
        <v>325</v>
      </c>
      <c r="E230" s="123" t="s">
        <v>118</v>
      </c>
      <c r="F230" s="122" t="s">
        <v>363</v>
      </c>
      <c r="G230" s="124">
        <f>4818.18441-37+1979.07186+517.64525+319+149.5-115.5</f>
        <v>7630.901519999999</v>
      </c>
      <c r="H230" s="157"/>
    </row>
    <row r="231" spans="1:8" s="162" customFormat="1" ht="15">
      <c r="A231" s="136"/>
      <c r="B231" s="121" t="s">
        <v>368</v>
      </c>
      <c r="C231" s="122" t="s">
        <v>162</v>
      </c>
      <c r="D231" s="122" t="s">
        <v>325</v>
      </c>
      <c r="E231" s="123" t="s">
        <v>118</v>
      </c>
      <c r="F231" s="122" t="s">
        <v>367</v>
      </c>
      <c r="G231" s="124">
        <f>25</f>
        <v>25</v>
      </c>
      <c r="H231" s="157"/>
    </row>
    <row r="232" spans="1:8" s="160" customFormat="1" ht="15">
      <c r="A232" s="143"/>
      <c r="B232" s="121" t="s">
        <v>343</v>
      </c>
      <c r="C232" s="122" t="s">
        <v>162</v>
      </c>
      <c r="D232" s="122" t="s">
        <v>164</v>
      </c>
      <c r="E232" s="144"/>
      <c r="F232" s="122"/>
      <c r="G232" s="124">
        <f>G233+G242</f>
        <v>9526.84151</v>
      </c>
      <c r="H232" s="159"/>
    </row>
    <row r="233" spans="1:8" s="160" customFormat="1" ht="15">
      <c r="A233" s="143"/>
      <c r="B233" s="121" t="s">
        <v>378</v>
      </c>
      <c r="C233" s="122" t="s">
        <v>162</v>
      </c>
      <c r="D233" s="122" t="s">
        <v>164</v>
      </c>
      <c r="E233" s="123" t="s">
        <v>117</v>
      </c>
      <c r="F233" s="122"/>
      <c r="G233" s="124">
        <f>G234+G238+G240</f>
        <v>7441.04151</v>
      </c>
      <c r="H233" s="159"/>
    </row>
    <row r="234" spans="1:8" s="160" customFormat="1" ht="46.5">
      <c r="A234" s="143"/>
      <c r="B234" s="121" t="s">
        <v>306</v>
      </c>
      <c r="C234" s="122" t="s">
        <v>162</v>
      </c>
      <c r="D234" s="122" t="s">
        <v>164</v>
      </c>
      <c r="E234" s="144" t="s">
        <v>121</v>
      </c>
      <c r="F234" s="122"/>
      <c r="G234" s="124">
        <f>G235+G236+G237</f>
        <v>6788.90106</v>
      </c>
      <c r="H234" s="159"/>
    </row>
    <row r="235" spans="1:8" s="167" customFormat="1" ht="46.5">
      <c r="A235" s="143"/>
      <c r="B235" s="121" t="s">
        <v>365</v>
      </c>
      <c r="C235" s="122" t="s">
        <v>162</v>
      </c>
      <c r="D235" s="122" t="s">
        <v>164</v>
      </c>
      <c r="E235" s="144" t="s">
        <v>121</v>
      </c>
      <c r="F235" s="122" t="s">
        <v>363</v>
      </c>
      <c r="G235" s="124">
        <f>3414.14888+37+2230.8+673.7016+146.5-319+15+112-11.5</f>
        <v>6298.65048</v>
      </c>
      <c r="H235" s="159"/>
    </row>
    <row r="236" spans="1:8" s="160" customFormat="1" ht="15">
      <c r="A236" s="143"/>
      <c r="B236" s="121" t="s">
        <v>366</v>
      </c>
      <c r="C236" s="122" t="s">
        <v>162</v>
      </c>
      <c r="D236" s="122" t="s">
        <v>164</v>
      </c>
      <c r="E236" s="144" t="s">
        <v>121</v>
      </c>
      <c r="F236" s="122" t="s">
        <v>364</v>
      </c>
      <c r="G236" s="124">
        <v>457.0108</v>
      </c>
      <c r="H236" s="159"/>
    </row>
    <row r="237" spans="1:8" s="160" customFormat="1" ht="15">
      <c r="A237" s="143"/>
      <c r="B237" s="121" t="s">
        <v>368</v>
      </c>
      <c r="C237" s="122" t="s">
        <v>162</v>
      </c>
      <c r="D237" s="122" t="s">
        <v>164</v>
      </c>
      <c r="E237" s="144" t="s">
        <v>121</v>
      </c>
      <c r="F237" s="122" t="s">
        <v>367</v>
      </c>
      <c r="G237" s="124">
        <v>33.23978</v>
      </c>
      <c r="H237" s="159"/>
    </row>
    <row r="238" spans="1:8" s="160" customFormat="1" ht="30.75">
      <c r="A238" s="143"/>
      <c r="B238" s="121" t="s">
        <v>28</v>
      </c>
      <c r="C238" s="122" t="s">
        <v>162</v>
      </c>
      <c r="D238" s="122" t="s">
        <v>164</v>
      </c>
      <c r="E238" s="144" t="s">
        <v>27</v>
      </c>
      <c r="F238" s="122"/>
      <c r="G238" s="124">
        <f>G239</f>
        <v>352.24045</v>
      </c>
      <c r="H238" s="159"/>
    </row>
    <row r="239" spans="1:8" s="160" customFormat="1" ht="15">
      <c r="A239" s="143"/>
      <c r="B239" s="121" t="s">
        <v>368</v>
      </c>
      <c r="C239" s="122" t="s">
        <v>162</v>
      </c>
      <c r="D239" s="122" t="s">
        <v>164</v>
      </c>
      <c r="E239" s="144" t="s">
        <v>27</v>
      </c>
      <c r="F239" s="122" t="s">
        <v>367</v>
      </c>
      <c r="G239" s="124">
        <f>200+152.24045</f>
        <v>352.24045</v>
      </c>
      <c r="H239" s="159"/>
    </row>
    <row r="240" spans="1:8" s="160" customFormat="1" ht="46.5">
      <c r="A240" s="143"/>
      <c r="B240" s="121" t="s">
        <v>392</v>
      </c>
      <c r="C240" s="122" t="s">
        <v>162</v>
      </c>
      <c r="D240" s="122" t="s">
        <v>164</v>
      </c>
      <c r="E240" s="144" t="s">
        <v>391</v>
      </c>
      <c r="F240" s="122"/>
      <c r="G240" s="124">
        <f>G241</f>
        <v>299.9</v>
      </c>
      <c r="H240" s="159"/>
    </row>
    <row r="241" spans="1:8" s="160" customFormat="1" ht="15">
      <c r="A241" s="143"/>
      <c r="B241" s="121" t="s">
        <v>366</v>
      </c>
      <c r="C241" s="122" t="s">
        <v>162</v>
      </c>
      <c r="D241" s="122" t="s">
        <v>164</v>
      </c>
      <c r="E241" s="144" t="s">
        <v>391</v>
      </c>
      <c r="F241" s="122" t="s">
        <v>364</v>
      </c>
      <c r="G241" s="124">
        <f>299.9</f>
        <v>299.9</v>
      </c>
      <c r="H241" s="159"/>
    </row>
    <row r="242" spans="1:8" s="160" customFormat="1" ht="30.75">
      <c r="A242" s="143"/>
      <c r="B242" s="121" t="s">
        <v>216</v>
      </c>
      <c r="C242" s="122" t="s">
        <v>162</v>
      </c>
      <c r="D242" s="122" t="s">
        <v>164</v>
      </c>
      <c r="E242" s="123" t="s">
        <v>198</v>
      </c>
      <c r="F242" s="122"/>
      <c r="G242" s="124">
        <f>G243</f>
        <v>2085.8</v>
      </c>
      <c r="H242" s="159"/>
    </row>
    <row r="243" spans="1:8" s="160" customFormat="1" ht="78">
      <c r="A243" s="143"/>
      <c r="B243" s="138" t="s">
        <v>217</v>
      </c>
      <c r="C243" s="122" t="s">
        <v>162</v>
      </c>
      <c r="D243" s="122" t="s">
        <v>164</v>
      </c>
      <c r="E243" s="123" t="s">
        <v>199</v>
      </c>
      <c r="F243" s="122"/>
      <c r="G243" s="124">
        <f>G244+G246+G248</f>
        <v>2085.8</v>
      </c>
      <c r="H243" s="159"/>
    </row>
    <row r="244" spans="1:8" s="160" customFormat="1" ht="15">
      <c r="A244" s="143"/>
      <c r="B244" s="138" t="s">
        <v>201</v>
      </c>
      <c r="C244" s="122" t="s">
        <v>162</v>
      </c>
      <c r="D244" s="122" t="s">
        <v>164</v>
      </c>
      <c r="E244" s="123" t="s">
        <v>200</v>
      </c>
      <c r="F244" s="122"/>
      <c r="G244" s="124">
        <f>G245</f>
        <v>585.8</v>
      </c>
      <c r="H244" s="159"/>
    </row>
    <row r="245" spans="1:8" s="160" customFormat="1" ht="15">
      <c r="A245" s="126"/>
      <c r="B245" s="121" t="s">
        <v>366</v>
      </c>
      <c r="C245" s="122" t="s">
        <v>162</v>
      </c>
      <c r="D245" s="122" t="s">
        <v>164</v>
      </c>
      <c r="E245" s="123" t="s">
        <v>200</v>
      </c>
      <c r="F245" s="122" t="s">
        <v>364</v>
      </c>
      <c r="G245" s="124">
        <v>585.8</v>
      </c>
      <c r="H245" s="159"/>
    </row>
    <row r="246" spans="1:8" s="160" customFormat="1" ht="15">
      <c r="A246" s="126"/>
      <c r="B246" s="121" t="s">
        <v>204</v>
      </c>
      <c r="C246" s="122" t="s">
        <v>162</v>
      </c>
      <c r="D246" s="122" t="s">
        <v>164</v>
      </c>
      <c r="E246" s="123" t="s">
        <v>202</v>
      </c>
      <c r="F246" s="122"/>
      <c r="G246" s="124">
        <f>G247</f>
        <v>1000</v>
      </c>
      <c r="H246" s="159"/>
    </row>
    <row r="247" spans="1:8" s="160" customFormat="1" ht="15">
      <c r="A247" s="126"/>
      <c r="B247" s="121" t="s">
        <v>366</v>
      </c>
      <c r="C247" s="122" t="s">
        <v>162</v>
      </c>
      <c r="D247" s="122" t="s">
        <v>164</v>
      </c>
      <c r="E247" s="123" t="s">
        <v>202</v>
      </c>
      <c r="F247" s="122" t="s">
        <v>364</v>
      </c>
      <c r="G247" s="124">
        <v>1000</v>
      </c>
      <c r="H247" s="159"/>
    </row>
    <row r="248" spans="1:8" s="160" customFormat="1" ht="30.75">
      <c r="A248" s="126"/>
      <c r="B248" s="121" t="s">
        <v>205</v>
      </c>
      <c r="C248" s="122" t="s">
        <v>162</v>
      </c>
      <c r="D248" s="122" t="s">
        <v>164</v>
      </c>
      <c r="E248" s="123" t="s">
        <v>203</v>
      </c>
      <c r="F248" s="122"/>
      <c r="G248" s="124">
        <f>G249</f>
        <v>500</v>
      </c>
      <c r="H248" s="159"/>
    </row>
    <row r="249" spans="1:8" s="160" customFormat="1" ht="15">
      <c r="A249" s="126"/>
      <c r="B249" s="121" t="s">
        <v>366</v>
      </c>
      <c r="C249" s="122" t="s">
        <v>162</v>
      </c>
      <c r="D249" s="122" t="s">
        <v>164</v>
      </c>
      <c r="E249" s="123" t="s">
        <v>203</v>
      </c>
      <c r="F249" s="122" t="s">
        <v>364</v>
      </c>
      <c r="G249" s="124">
        <v>500</v>
      </c>
      <c r="H249" s="159"/>
    </row>
    <row r="250" spans="1:8" s="160" customFormat="1" ht="15">
      <c r="A250" s="126"/>
      <c r="B250" s="121" t="s">
        <v>331</v>
      </c>
      <c r="C250" s="122" t="s">
        <v>162</v>
      </c>
      <c r="D250" s="122" t="s">
        <v>332</v>
      </c>
      <c r="E250" s="123"/>
      <c r="F250" s="122"/>
      <c r="G250" s="124">
        <f>G251+G276+G288</f>
        <v>412943.13322</v>
      </c>
      <c r="H250" s="159"/>
    </row>
    <row r="251" spans="1:8" s="160" customFormat="1" ht="15">
      <c r="A251" s="126"/>
      <c r="B251" s="121" t="s">
        <v>307</v>
      </c>
      <c r="C251" s="122" t="s">
        <v>162</v>
      </c>
      <c r="D251" s="122" t="s">
        <v>308</v>
      </c>
      <c r="E251" s="123"/>
      <c r="F251" s="122"/>
      <c r="G251" s="124">
        <f>G252+G255</f>
        <v>129892.51185000001</v>
      </c>
      <c r="H251" s="159"/>
    </row>
    <row r="252" spans="1:8" s="160" customFormat="1" ht="15">
      <c r="A252" s="126"/>
      <c r="B252" s="121" t="s">
        <v>378</v>
      </c>
      <c r="C252" s="122" t="s">
        <v>162</v>
      </c>
      <c r="D252" s="122" t="s">
        <v>308</v>
      </c>
      <c r="E252" s="123" t="s">
        <v>117</v>
      </c>
      <c r="F252" s="122"/>
      <c r="G252" s="124">
        <f>G253</f>
        <v>3275.31185</v>
      </c>
      <c r="H252" s="159"/>
    </row>
    <row r="253" spans="1:8" s="162" customFormat="1" ht="15">
      <c r="A253" s="136"/>
      <c r="B253" s="121" t="s">
        <v>181</v>
      </c>
      <c r="C253" s="122" t="s">
        <v>162</v>
      </c>
      <c r="D253" s="122" t="s">
        <v>308</v>
      </c>
      <c r="E253" s="123" t="s">
        <v>208</v>
      </c>
      <c r="F253" s="122"/>
      <c r="G253" s="124">
        <f>G254</f>
        <v>3275.31185</v>
      </c>
      <c r="H253" s="157"/>
    </row>
    <row r="254" spans="1:8" s="162" customFormat="1" ht="15">
      <c r="A254" s="136"/>
      <c r="B254" s="121" t="s">
        <v>366</v>
      </c>
      <c r="C254" s="122" t="s">
        <v>162</v>
      </c>
      <c r="D254" s="122" t="s">
        <v>308</v>
      </c>
      <c r="E254" s="123" t="s">
        <v>208</v>
      </c>
      <c r="F254" s="122" t="s">
        <v>364</v>
      </c>
      <c r="G254" s="124">
        <v>3275.31185</v>
      </c>
      <c r="H254" s="157"/>
    </row>
    <row r="255" spans="1:8" s="156" customFormat="1" ht="30.75">
      <c r="A255" s="126"/>
      <c r="B255" s="121" t="s">
        <v>61</v>
      </c>
      <c r="C255" s="122" t="s">
        <v>162</v>
      </c>
      <c r="D255" s="122" t="s">
        <v>308</v>
      </c>
      <c r="E255" s="123" t="s">
        <v>40</v>
      </c>
      <c r="F255" s="122"/>
      <c r="G255" s="124">
        <f>G256+G265</f>
        <v>126617.20000000001</v>
      </c>
      <c r="H255" s="163"/>
    </row>
    <row r="256" spans="1:8" s="156" customFormat="1" ht="46.5">
      <c r="A256" s="126"/>
      <c r="B256" s="121" t="s">
        <v>62</v>
      </c>
      <c r="C256" s="122" t="s">
        <v>162</v>
      </c>
      <c r="D256" s="122" t="s">
        <v>308</v>
      </c>
      <c r="E256" s="123" t="s">
        <v>41</v>
      </c>
      <c r="F256" s="122"/>
      <c r="G256" s="124">
        <f>G257+G260</f>
        <v>4334</v>
      </c>
      <c r="H256" s="163"/>
    </row>
    <row r="257" spans="1:8" s="156" customFormat="1" ht="93">
      <c r="A257" s="126"/>
      <c r="B257" s="139" t="s">
        <v>65</v>
      </c>
      <c r="C257" s="122" t="s">
        <v>162</v>
      </c>
      <c r="D257" s="122" t="s">
        <v>308</v>
      </c>
      <c r="E257" s="123" t="s">
        <v>42</v>
      </c>
      <c r="F257" s="122"/>
      <c r="G257" s="124">
        <f>G258+G263</f>
        <v>226.21</v>
      </c>
      <c r="H257" s="163"/>
    </row>
    <row r="258" spans="1:8" s="156" customFormat="1" ht="30.75">
      <c r="A258" s="126"/>
      <c r="B258" s="139" t="s">
        <v>44</v>
      </c>
      <c r="C258" s="122" t="s">
        <v>162</v>
      </c>
      <c r="D258" s="122" t="s">
        <v>308</v>
      </c>
      <c r="E258" s="123" t="s">
        <v>43</v>
      </c>
      <c r="F258" s="122"/>
      <c r="G258" s="124">
        <f>G259</f>
        <v>26.21</v>
      </c>
      <c r="H258" s="163"/>
    </row>
    <row r="259" spans="1:8" s="156" customFormat="1" ht="15">
      <c r="A259" s="126"/>
      <c r="B259" s="121" t="s">
        <v>398</v>
      </c>
      <c r="C259" s="122" t="s">
        <v>162</v>
      </c>
      <c r="D259" s="122" t="s">
        <v>308</v>
      </c>
      <c r="E259" s="123" t="s">
        <v>43</v>
      </c>
      <c r="F259" s="122" t="s">
        <v>188</v>
      </c>
      <c r="G259" s="124">
        <f>23.52+2.69</f>
        <v>26.21</v>
      </c>
      <c r="H259" s="163"/>
    </row>
    <row r="260" spans="1:8" s="162" customFormat="1" ht="62.25">
      <c r="A260" s="136"/>
      <c r="B260" s="139" t="s">
        <v>143</v>
      </c>
      <c r="C260" s="122" t="s">
        <v>162</v>
      </c>
      <c r="D260" s="122" t="s">
        <v>308</v>
      </c>
      <c r="E260" s="123" t="s">
        <v>139</v>
      </c>
      <c r="F260" s="122"/>
      <c r="G260" s="124">
        <f>G261</f>
        <v>4107.79</v>
      </c>
      <c r="H260" s="157"/>
    </row>
    <row r="261" spans="1:8" s="162" customFormat="1" ht="30.75">
      <c r="A261" s="136"/>
      <c r="B261" s="139" t="s">
        <v>44</v>
      </c>
      <c r="C261" s="122" t="s">
        <v>162</v>
      </c>
      <c r="D261" s="122" t="s">
        <v>308</v>
      </c>
      <c r="E261" s="123" t="s">
        <v>140</v>
      </c>
      <c r="F261" s="122"/>
      <c r="G261" s="124">
        <f>G262</f>
        <v>4107.79</v>
      </c>
      <c r="H261" s="157"/>
    </row>
    <row r="262" spans="1:8" s="162" customFormat="1" ht="15">
      <c r="A262" s="136"/>
      <c r="B262" s="121" t="s">
        <v>398</v>
      </c>
      <c r="C262" s="122" t="s">
        <v>162</v>
      </c>
      <c r="D262" s="122" t="s">
        <v>308</v>
      </c>
      <c r="E262" s="123" t="s">
        <v>140</v>
      </c>
      <c r="F262" s="122" t="s">
        <v>188</v>
      </c>
      <c r="G262" s="124">
        <v>4107.79</v>
      </c>
      <c r="H262" s="157"/>
    </row>
    <row r="263" spans="1:8" s="156" customFormat="1" ht="30.75">
      <c r="A263" s="126"/>
      <c r="B263" s="121" t="s">
        <v>46</v>
      </c>
      <c r="C263" s="122" t="s">
        <v>162</v>
      </c>
      <c r="D263" s="122" t="s">
        <v>308</v>
      </c>
      <c r="E263" s="123" t="s">
        <v>48</v>
      </c>
      <c r="F263" s="122"/>
      <c r="G263" s="124">
        <f>G264</f>
        <v>200</v>
      </c>
      <c r="H263" s="163"/>
    </row>
    <row r="264" spans="1:8" s="156" customFormat="1" ht="15">
      <c r="A264" s="126"/>
      <c r="B264" s="121" t="s">
        <v>366</v>
      </c>
      <c r="C264" s="122" t="s">
        <v>162</v>
      </c>
      <c r="D264" s="122" t="s">
        <v>308</v>
      </c>
      <c r="E264" s="123" t="s">
        <v>48</v>
      </c>
      <c r="F264" s="122" t="s">
        <v>364</v>
      </c>
      <c r="G264" s="124">
        <v>200</v>
      </c>
      <c r="H264" s="163"/>
    </row>
    <row r="265" spans="1:8" s="156" customFormat="1" ht="62.25">
      <c r="A265" s="126"/>
      <c r="B265" s="139" t="s">
        <v>66</v>
      </c>
      <c r="C265" s="122" t="s">
        <v>162</v>
      </c>
      <c r="D265" s="122" t="s">
        <v>308</v>
      </c>
      <c r="E265" s="123" t="s">
        <v>50</v>
      </c>
      <c r="F265" s="122"/>
      <c r="G265" s="124">
        <f>G266+G270+G273</f>
        <v>122283.20000000001</v>
      </c>
      <c r="H265" s="163"/>
    </row>
    <row r="266" spans="1:8" s="156" customFormat="1" ht="93">
      <c r="A266" s="126"/>
      <c r="B266" s="139" t="s">
        <v>68</v>
      </c>
      <c r="C266" s="122" t="s">
        <v>162</v>
      </c>
      <c r="D266" s="122" t="s">
        <v>308</v>
      </c>
      <c r="E266" s="123" t="s">
        <v>49</v>
      </c>
      <c r="F266" s="122"/>
      <c r="G266" s="124">
        <f>G267</f>
        <v>1222.8319999999999</v>
      </c>
      <c r="H266" s="163"/>
    </row>
    <row r="267" spans="1:8" s="156" customFormat="1" ht="15">
      <c r="A267" s="126"/>
      <c r="B267" s="139" t="s">
        <v>52</v>
      </c>
      <c r="C267" s="122" t="s">
        <v>162</v>
      </c>
      <c r="D267" s="122" t="s">
        <v>308</v>
      </c>
      <c r="E267" s="123" t="s">
        <v>51</v>
      </c>
      <c r="F267" s="122"/>
      <c r="G267" s="124">
        <f>G268+G269</f>
        <v>1222.8319999999999</v>
      </c>
      <c r="H267" s="163"/>
    </row>
    <row r="268" spans="1:8" s="156" customFormat="1" ht="15">
      <c r="A268" s="126"/>
      <c r="B268" s="121" t="s">
        <v>366</v>
      </c>
      <c r="C268" s="122" t="s">
        <v>162</v>
      </c>
      <c r="D268" s="122" t="s">
        <v>308</v>
      </c>
      <c r="E268" s="123" t="s">
        <v>51</v>
      </c>
      <c r="F268" s="122" t="s">
        <v>364</v>
      </c>
      <c r="G268" s="124">
        <f>1324.014+244.872-734.886-327.11</f>
        <v>506.89</v>
      </c>
      <c r="H268" s="163"/>
    </row>
    <row r="269" spans="1:8" s="156" customFormat="1" ht="15">
      <c r="A269" s="126"/>
      <c r="B269" s="121" t="s">
        <v>398</v>
      </c>
      <c r="C269" s="122" t="s">
        <v>162</v>
      </c>
      <c r="D269" s="122" t="s">
        <v>308</v>
      </c>
      <c r="E269" s="123" t="s">
        <v>51</v>
      </c>
      <c r="F269" s="122" t="s">
        <v>188</v>
      </c>
      <c r="G269" s="124">
        <f>258.12+457.822</f>
        <v>715.942</v>
      </c>
      <c r="H269" s="163"/>
    </row>
    <row r="270" spans="1:8" s="156" customFormat="1" ht="78">
      <c r="A270" s="126"/>
      <c r="B270" s="139" t="s">
        <v>173</v>
      </c>
      <c r="C270" s="122" t="s">
        <v>162</v>
      </c>
      <c r="D270" s="122" t="s">
        <v>308</v>
      </c>
      <c r="E270" s="123" t="s">
        <v>174</v>
      </c>
      <c r="F270" s="122"/>
      <c r="G270" s="124">
        <f>G271</f>
        <v>50182.11</v>
      </c>
      <c r="H270" s="163"/>
    </row>
    <row r="271" spans="1:8" s="156" customFormat="1" ht="15">
      <c r="A271" s="126"/>
      <c r="B271" s="139" t="s">
        <v>52</v>
      </c>
      <c r="C271" s="122" t="s">
        <v>162</v>
      </c>
      <c r="D271" s="122" t="s">
        <v>308</v>
      </c>
      <c r="E271" s="123" t="s">
        <v>175</v>
      </c>
      <c r="F271" s="122"/>
      <c r="G271" s="124">
        <f>G272</f>
        <v>50182.11</v>
      </c>
      <c r="H271" s="163"/>
    </row>
    <row r="272" spans="1:8" s="156" customFormat="1" ht="15">
      <c r="A272" s="126"/>
      <c r="B272" s="121" t="s">
        <v>366</v>
      </c>
      <c r="C272" s="122" t="s">
        <v>162</v>
      </c>
      <c r="D272" s="122" t="s">
        <v>308</v>
      </c>
      <c r="E272" s="123" t="s">
        <v>175</v>
      </c>
      <c r="F272" s="122" t="s">
        <v>364</v>
      </c>
      <c r="G272" s="124">
        <v>50182.11</v>
      </c>
      <c r="H272" s="163"/>
    </row>
    <row r="273" spans="1:8" s="156" customFormat="1" ht="78">
      <c r="A273" s="126"/>
      <c r="B273" s="139" t="s">
        <v>173</v>
      </c>
      <c r="C273" s="122" t="s">
        <v>162</v>
      </c>
      <c r="D273" s="122" t="s">
        <v>308</v>
      </c>
      <c r="E273" s="123" t="s">
        <v>141</v>
      </c>
      <c r="F273" s="122"/>
      <c r="G273" s="124">
        <f>G274</f>
        <v>70878.258</v>
      </c>
      <c r="H273" s="163"/>
    </row>
    <row r="274" spans="1:8" s="156" customFormat="1" ht="15">
      <c r="A274" s="126"/>
      <c r="B274" s="139" t="s">
        <v>52</v>
      </c>
      <c r="C274" s="122" t="s">
        <v>162</v>
      </c>
      <c r="D274" s="122" t="s">
        <v>308</v>
      </c>
      <c r="E274" s="123" t="s">
        <v>142</v>
      </c>
      <c r="F274" s="122"/>
      <c r="G274" s="124">
        <f>G275</f>
        <v>70878.258</v>
      </c>
      <c r="H274" s="163"/>
    </row>
    <row r="275" spans="1:8" s="156" customFormat="1" ht="15">
      <c r="A275" s="126"/>
      <c r="B275" s="121" t="s">
        <v>398</v>
      </c>
      <c r="C275" s="122" t="s">
        <v>162</v>
      </c>
      <c r="D275" s="122" t="s">
        <v>308</v>
      </c>
      <c r="E275" s="123" t="s">
        <v>142</v>
      </c>
      <c r="F275" s="122" t="s">
        <v>188</v>
      </c>
      <c r="G275" s="124">
        <v>70878.258</v>
      </c>
      <c r="H275" s="163"/>
    </row>
    <row r="276" spans="1:8" s="160" customFormat="1" ht="15">
      <c r="A276" s="126"/>
      <c r="B276" s="121" t="s">
        <v>333</v>
      </c>
      <c r="C276" s="122" t="s">
        <v>162</v>
      </c>
      <c r="D276" s="122" t="s">
        <v>334</v>
      </c>
      <c r="E276" s="123"/>
      <c r="F276" s="122"/>
      <c r="G276" s="124">
        <f>G277</f>
        <v>282795.51933</v>
      </c>
      <c r="H276" s="159"/>
    </row>
    <row r="277" spans="1:8" s="160" customFormat="1" ht="46.5">
      <c r="A277" s="126"/>
      <c r="B277" s="121" t="s">
        <v>89</v>
      </c>
      <c r="C277" s="122" t="s">
        <v>162</v>
      </c>
      <c r="D277" s="122" t="s">
        <v>334</v>
      </c>
      <c r="E277" s="123" t="s">
        <v>128</v>
      </c>
      <c r="F277" s="122"/>
      <c r="G277" s="124">
        <f>G278</f>
        <v>282795.51933</v>
      </c>
      <c r="H277" s="159"/>
    </row>
    <row r="278" spans="1:8" s="160" customFormat="1" ht="78">
      <c r="A278" s="126"/>
      <c r="B278" s="139" t="s">
        <v>90</v>
      </c>
      <c r="C278" s="122" t="s">
        <v>162</v>
      </c>
      <c r="D278" s="122" t="s">
        <v>334</v>
      </c>
      <c r="E278" s="123" t="s">
        <v>55</v>
      </c>
      <c r="F278" s="122"/>
      <c r="G278" s="124">
        <f>G279+G282+G285</f>
        <v>282795.51933</v>
      </c>
      <c r="H278" s="159"/>
    </row>
    <row r="279" spans="1:8" s="160" customFormat="1" ht="108.75">
      <c r="A279" s="126"/>
      <c r="B279" s="139" t="s">
        <v>178</v>
      </c>
      <c r="C279" s="122" t="s">
        <v>162</v>
      </c>
      <c r="D279" s="122" t="s">
        <v>334</v>
      </c>
      <c r="E279" s="123" t="s">
        <v>56</v>
      </c>
      <c r="F279" s="122"/>
      <c r="G279" s="124">
        <f>G280</f>
        <v>39595.51933</v>
      </c>
      <c r="H279" s="159"/>
    </row>
    <row r="280" spans="1:8" s="160" customFormat="1" ht="30.75">
      <c r="A280" s="126"/>
      <c r="B280" s="139" t="s">
        <v>210</v>
      </c>
      <c r="C280" s="122" t="s">
        <v>162</v>
      </c>
      <c r="D280" s="122" t="s">
        <v>334</v>
      </c>
      <c r="E280" s="123" t="s">
        <v>209</v>
      </c>
      <c r="F280" s="122"/>
      <c r="G280" s="124">
        <f>G281</f>
        <v>39595.51933</v>
      </c>
      <c r="H280" s="159"/>
    </row>
    <row r="281" spans="1:8" s="160" customFormat="1" ht="15">
      <c r="A281" s="126"/>
      <c r="B281" s="121" t="s">
        <v>398</v>
      </c>
      <c r="C281" s="122" t="s">
        <v>162</v>
      </c>
      <c r="D281" s="122" t="s">
        <v>334</v>
      </c>
      <c r="E281" s="123" t="s">
        <v>209</v>
      </c>
      <c r="F281" s="122" t="s">
        <v>188</v>
      </c>
      <c r="G281" s="124">
        <f>40003.6826-408.16327</f>
        <v>39595.51933</v>
      </c>
      <c r="H281" s="159"/>
    </row>
    <row r="282" spans="1:8" s="160" customFormat="1" ht="93">
      <c r="A282" s="126"/>
      <c r="B282" s="139" t="s">
        <v>360</v>
      </c>
      <c r="C282" s="122" t="s">
        <v>162</v>
      </c>
      <c r="D282" s="122" t="s">
        <v>334</v>
      </c>
      <c r="E282" s="123" t="s">
        <v>362</v>
      </c>
      <c r="F282" s="143"/>
      <c r="G282" s="124">
        <f>G283</f>
        <v>237200</v>
      </c>
      <c r="H282" s="159"/>
    </row>
    <row r="283" spans="1:8" s="160" customFormat="1" ht="30.75">
      <c r="A283" s="126"/>
      <c r="B283" s="139" t="s">
        <v>210</v>
      </c>
      <c r="C283" s="122" t="s">
        <v>162</v>
      </c>
      <c r="D283" s="122" t="s">
        <v>334</v>
      </c>
      <c r="E283" s="123" t="s">
        <v>361</v>
      </c>
      <c r="F283" s="143"/>
      <c r="G283" s="124">
        <f>G284</f>
        <v>237200</v>
      </c>
      <c r="H283" s="159"/>
    </row>
    <row r="284" spans="1:8" s="160" customFormat="1" ht="15">
      <c r="A284" s="126"/>
      <c r="B284" s="121" t="s">
        <v>398</v>
      </c>
      <c r="C284" s="122" t="s">
        <v>162</v>
      </c>
      <c r="D284" s="122" t="s">
        <v>334</v>
      </c>
      <c r="E284" s="123" t="s">
        <v>361</v>
      </c>
      <c r="F284" s="122" t="s">
        <v>188</v>
      </c>
      <c r="G284" s="124">
        <v>237200</v>
      </c>
      <c r="H284" s="159"/>
    </row>
    <row r="285" spans="1:8" s="160" customFormat="1" ht="93">
      <c r="A285" s="126"/>
      <c r="B285" s="141" t="s">
        <v>360</v>
      </c>
      <c r="C285" s="122" t="s">
        <v>162</v>
      </c>
      <c r="D285" s="122" t="s">
        <v>334</v>
      </c>
      <c r="E285" s="123" t="s">
        <v>438</v>
      </c>
      <c r="F285" s="122"/>
      <c r="G285" s="124">
        <f>G286</f>
        <v>6000</v>
      </c>
      <c r="H285" s="159"/>
    </row>
    <row r="286" spans="1:8" s="167" customFormat="1" ht="30.75">
      <c r="A286" s="126"/>
      <c r="B286" s="121" t="s">
        <v>436</v>
      </c>
      <c r="C286" s="122" t="s">
        <v>162</v>
      </c>
      <c r="D286" s="122" t="s">
        <v>334</v>
      </c>
      <c r="E286" s="123" t="s">
        <v>437</v>
      </c>
      <c r="F286" s="122"/>
      <c r="G286" s="124">
        <f>G287</f>
        <v>6000</v>
      </c>
      <c r="H286" s="159"/>
    </row>
    <row r="287" spans="1:8" s="160" customFormat="1" ht="15">
      <c r="A287" s="126"/>
      <c r="B287" s="121" t="s">
        <v>366</v>
      </c>
      <c r="C287" s="122" t="s">
        <v>162</v>
      </c>
      <c r="D287" s="122" t="s">
        <v>334</v>
      </c>
      <c r="E287" s="123" t="s">
        <v>437</v>
      </c>
      <c r="F287" s="122" t="s">
        <v>364</v>
      </c>
      <c r="G287" s="124">
        <f>6000</f>
        <v>6000</v>
      </c>
      <c r="H287" s="159"/>
    </row>
    <row r="288" spans="1:8" s="160" customFormat="1" ht="15">
      <c r="A288" s="126"/>
      <c r="B288" s="121" t="s">
        <v>335</v>
      </c>
      <c r="C288" s="122" t="s">
        <v>162</v>
      </c>
      <c r="D288" s="122" t="s">
        <v>358</v>
      </c>
      <c r="E288" s="123"/>
      <c r="F288" s="122"/>
      <c r="G288" s="124">
        <f>G289</f>
        <v>255.10204</v>
      </c>
      <c r="H288" s="159"/>
    </row>
    <row r="289" spans="1:8" s="160" customFormat="1" ht="46.5">
      <c r="A289" s="126"/>
      <c r="B289" s="121" t="s">
        <v>89</v>
      </c>
      <c r="C289" s="122" t="s">
        <v>162</v>
      </c>
      <c r="D289" s="122" t="s">
        <v>358</v>
      </c>
      <c r="E289" s="123" t="s">
        <v>128</v>
      </c>
      <c r="F289" s="122"/>
      <c r="G289" s="124">
        <f>G290</f>
        <v>255.10204</v>
      </c>
      <c r="H289" s="159"/>
    </row>
    <row r="290" spans="1:8" s="160" customFormat="1" ht="78">
      <c r="A290" s="126"/>
      <c r="B290" s="139" t="s">
        <v>63</v>
      </c>
      <c r="C290" s="122" t="s">
        <v>162</v>
      </c>
      <c r="D290" s="122" t="s">
        <v>358</v>
      </c>
      <c r="E290" s="123" t="s">
        <v>55</v>
      </c>
      <c r="F290" s="122"/>
      <c r="G290" s="124">
        <f>G291+G293</f>
        <v>255.10204</v>
      </c>
      <c r="H290" s="159"/>
    </row>
    <row r="291" spans="1:8" s="160" customFormat="1" ht="30.75">
      <c r="A291" s="126"/>
      <c r="B291" s="121" t="s">
        <v>97</v>
      </c>
      <c r="C291" s="122" t="s">
        <v>162</v>
      </c>
      <c r="D291" s="122" t="s">
        <v>358</v>
      </c>
      <c r="E291" s="123" t="s">
        <v>64</v>
      </c>
      <c r="F291" s="122"/>
      <c r="G291" s="124">
        <f>G292</f>
        <v>5.10204</v>
      </c>
      <c r="H291" s="159"/>
    </row>
    <row r="292" spans="1:8" s="160" customFormat="1" ht="15">
      <c r="A292" s="126"/>
      <c r="B292" s="121" t="s">
        <v>366</v>
      </c>
      <c r="C292" s="122" t="s">
        <v>162</v>
      </c>
      <c r="D292" s="122" t="s">
        <v>358</v>
      </c>
      <c r="E292" s="123" t="s">
        <v>64</v>
      </c>
      <c r="F292" s="122" t="s">
        <v>364</v>
      </c>
      <c r="G292" s="124">
        <v>5.10204</v>
      </c>
      <c r="H292" s="159"/>
    </row>
    <row r="293" spans="1:8" s="160" customFormat="1" ht="93">
      <c r="A293" s="126"/>
      <c r="B293" s="139" t="s">
        <v>360</v>
      </c>
      <c r="C293" s="122" t="s">
        <v>162</v>
      </c>
      <c r="D293" s="122" t="s">
        <v>358</v>
      </c>
      <c r="E293" s="123" t="s">
        <v>77</v>
      </c>
      <c r="F293" s="122"/>
      <c r="G293" s="124">
        <f>G294</f>
        <v>250</v>
      </c>
      <c r="H293" s="159"/>
    </row>
    <row r="294" spans="1:8" s="160" customFormat="1" ht="30.75">
      <c r="A294" s="126"/>
      <c r="B294" s="121" t="s">
        <v>97</v>
      </c>
      <c r="C294" s="122" t="s">
        <v>162</v>
      </c>
      <c r="D294" s="122" t="s">
        <v>358</v>
      </c>
      <c r="E294" s="123" t="s">
        <v>78</v>
      </c>
      <c r="F294" s="122"/>
      <c r="G294" s="124">
        <f>G295</f>
        <v>250</v>
      </c>
      <c r="H294" s="159"/>
    </row>
    <row r="295" spans="1:8" s="160" customFormat="1" ht="15">
      <c r="A295" s="126"/>
      <c r="B295" s="121" t="s">
        <v>366</v>
      </c>
      <c r="C295" s="122" t="s">
        <v>162</v>
      </c>
      <c r="D295" s="122" t="s">
        <v>358</v>
      </c>
      <c r="E295" s="123" t="s">
        <v>78</v>
      </c>
      <c r="F295" s="122" t="s">
        <v>364</v>
      </c>
      <c r="G295" s="124">
        <v>250</v>
      </c>
      <c r="H295" s="159"/>
    </row>
    <row r="296" spans="1:8" s="156" customFormat="1" ht="30.75">
      <c r="A296" s="107">
        <v>7</v>
      </c>
      <c r="B296" s="108" t="s">
        <v>152</v>
      </c>
      <c r="C296" s="109" t="s">
        <v>153</v>
      </c>
      <c r="D296" s="109"/>
      <c r="E296" s="110"/>
      <c r="F296" s="109"/>
      <c r="G296" s="111">
        <f>G297+G327+G334+G353</f>
        <v>26873.06538</v>
      </c>
      <c r="H296" s="112"/>
    </row>
    <row r="297" spans="1:8" s="156" customFormat="1" ht="15">
      <c r="A297" s="126"/>
      <c r="B297" s="121" t="s">
        <v>320</v>
      </c>
      <c r="C297" s="122" t="s">
        <v>153</v>
      </c>
      <c r="D297" s="122" t="s">
        <v>321</v>
      </c>
      <c r="E297" s="123"/>
      <c r="F297" s="122"/>
      <c r="G297" s="124">
        <f>G298+G302</f>
        <v>21165.51388</v>
      </c>
      <c r="H297" s="157"/>
    </row>
    <row r="298" spans="1:8" s="156" customFormat="1" ht="30.75">
      <c r="A298" s="126"/>
      <c r="B298" s="121" t="s">
        <v>171</v>
      </c>
      <c r="C298" s="122" t="s">
        <v>153</v>
      </c>
      <c r="D298" s="122" t="s">
        <v>325</v>
      </c>
      <c r="E298" s="123" t="s">
        <v>323</v>
      </c>
      <c r="F298" s="122" t="s">
        <v>323</v>
      </c>
      <c r="G298" s="124">
        <f>G299</f>
        <v>5691.93475</v>
      </c>
      <c r="H298" s="157"/>
    </row>
    <row r="299" spans="1:8" s="156" customFormat="1" ht="15">
      <c r="A299" s="126"/>
      <c r="B299" s="121" t="s">
        <v>378</v>
      </c>
      <c r="C299" s="122" t="s">
        <v>153</v>
      </c>
      <c r="D299" s="122" t="s">
        <v>325</v>
      </c>
      <c r="E299" s="123" t="s">
        <v>117</v>
      </c>
      <c r="F299" s="122"/>
      <c r="G299" s="124">
        <f>G300</f>
        <v>5691.93475</v>
      </c>
      <c r="H299" s="157"/>
    </row>
    <row r="300" spans="1:8" s="156" customFormat="1" ht="46.5">
      <c r="A300" s="126"/>
      <c r="B300" s="121" t="s">
        <v>397</v>
      </c>
      <c r="C300" s="122" t="s">
        <v>153</v>
      </c>
      <c r="D300" s="122" t="s">
        <v>325</v>
      </c>
      <c r="E300" s="123" t="s">
        <v>118</v>
      </c>
      <c r="F300" s="122"/>
      <c r="G300" s="124">
        <f>G301</f>
        <v>5691.93475</v>
      </c>
      <c r="H300" s="157"/>
    </row>
    <row r="301" spans="1:8" s="156" customFormat="1" ht="46.5">
      <c r="A301" s="126"/>
      <c r="B301" s="121" t="s">
        <v>365</v>
      </c>
      <c r="C301" s="122" t="s">
        <v>153</v>
      </c>
      <c r="D301" s="122" t="s">
        <v>325</v>
      </c>
      <c r="E301" s="123" t="s">
        <v>118</v>
      </c>
      <c r="F301" s="122" t="s">
        <v>363</v>
      </c>
      <c r="G301" s="124">
        <f>4894.78326+90+409.3336+91.81789+206</f>
        <v>5691.93475</v>
      </c>
      <c r="H301" s="157"/>
    </row>
    <row r="302" spans="1:8" s="156" customFormat="1" ht="15">
      <c r="A302" s="126"/>
      <c r="B302" s="121" t="s">
        <v>343</v>
      </c>
      <c r="C302" s="122" t="s">
        <v>153</v>
      </c>
      <c r="D302" s="122" t="s">
        <v>164</v>
      </c>
      <c r="E302" s="123"/>
      <c r="F302" s="122"/>
      <c r="G302" s="124">
        <f>G303+G308+G313+G319</f>
        <v>15473.57913</v>
      </c>
      <c r="H302" s="157"/>
    </row>
    <row r="303" spans="1:8" s="156" customFormat="1" ht="15">
      <c r="A303" s="126"/>
      <c r="B303" s="121" t="s">
        <v>378</v>
      </c>
      <c r="C303" s="122" t="s">
        <v>153</v>
      </c>
      <c r="D303" s="122" t="s">
        <v>164</v>
      </c>
      <c r="E303" s="123" t="s">
        <v>117</v>
      </c>
      <c r="F303" s="122"/>
      <c r="G303" s="124">
        <f>G304</f>
        <v>8187.49329</v>
      </c>
      <c r="H303" s="157"/>
    </row>
    <row r="304" spans="1:8" s="156" customFormat="1" ht="46.5">
      <c r="A304" s="126"/>
      <c r="B304" s="121" t="s">
        <v>306</v>
      </c>
      <c r="C304" s="122" t="s">
        <v>153</v>
      </c>
      <c r="D304" s="122" t="s">
        <v>164</v>
      </c>
      <c r="E304" s="123" t="s">
        <v>121</v>
      </c>
      <c r="F304" s="122"/>
      <c r="G304" s="124">
        <f>G305+G306+G307</f>
        <v>8187.49329</v>
      </c>
      <c r="H304" s="157"/>
    </row>
    <row r="305" spans="1:8" s="169" customFormat="1" ht="46.5">
      <c r="A305" s="136"/>
      <c r="B305" s="121" t="s">
        <v>365</v>
      </c>
      <c r="C305" s="122" t="s">
        <v>153</v>
      </c>
      <c r="D305" s="122" t="s">
        <v>164</v>
      </c>
      <c r="E305" s="123" t="s">
        <v>121</v>
      </c>
      <c r="F305" s="122" t="s">
        <v>363</v>
      </c>
      <c r="G305" s="124">
        <f>7325.03329+10</f>
        <v>7335.03329</v>
      </c>
      <c r="H305" s="157"/>
    </row>
    <row r="306" spans="1:8" s="156" customFormat="1" ht="15">
      <c r="A306" s="136"/>
      <c r="B306" s="121" t="s">
        <v>366</v>
      </c>
      <c r="C306" s="122" t="s">
        <v>153</v>
      </c>
      <c r="D306" s="122" t="s">
        <v>164</v>
      </c>
      <c r="E306" s="123" t="s">
        <v>121</v>
      </c>
      <c r="F306" s="122" t="s">
        <v>364</v>
      </c>
      <c r="G306" s="124">
        <f>852.57947-160</f>
        <v>692.57947</v>
      </c>
      <c r="H306" s="157"/>
    </row>
    <row r="307" spans="1:8" s="156" customFormat="1" ht="15">
      <c r="A307" s="136"/>
      <c r="B307" s="121" t="s">
        <v>368</v>
      </c>
      <c r="C307" s="122" t="s">
        <v>153</v>
      </c>
      <c r="D307" s="122" t="s">
        <v>164</v>
      </c>
      <c r="E307" s="123" t="s">
        <v>121</v>
      </c>
      <c r="F307" s="122" t="s">
        <v>367</v>
      </c>
      <c r="G307" s="124">
        <v>159.88053</v>
      </c>
      <c r="H307" s="157"/>
    </row>
    <row r="308" spans="1:8" s="156" customFormat="1" ht="30.75">
      <c r="A308" s="126"/>
      <c r="B308" s="121" t="s">
        <v>408</v>
      </c>
      <c r="C308" s="122" t="s">
        <v>153</v>
      </c>
      <c r="D308" s="122" t="s">
        <v>164</v>
      </c>
      <c r="E308" s="123" t="s">
        <v>211</v>
      </c>
      <c r="F308" s="122"/>
      <c r="G308" s="124">
        <f>G309</f>
        <v>186.60700000000003</v>
      </c>
      <c r="H308" s="157"/>
    </row>
    <row r="309" spans="1:8" s="156" customFormat="1" ht="46.5">
      <c r="A309" s="126"/>
      <c r="B309" s="121" t="s">
        <v>409</v>
      </c>
      <c r="C309" s="122" t="s">
        <v>153</v>
      </c>
      <c r="D309" s="122" t="s">
        <v>164</v>
      </c>
      <c r="E309" s="123" t="s">
        <v>212</v>
      </c>
      <c r="F309" s="122"/>
      <c r="G309" s="124">
        <f>G310</f>
        <v>186.60700000000003</v>
      </c>
      <c r="H309" s="157"/>
    </row>
    <row r="310" spans="1:8" s="156" customFormat="1" ht="78">
      <c r="A310" s="126"/>
      <c r="B310" s="138" t="s">
        <v>1</v>
      </c>
      <c r="C310" s="122" t="s">
        <v>153</v>
      </c>
      <c r="D310" s="122" t="s">
        <v>164</v>
      </c>
      <c r="E310" s="123" t="s">
        <v>213</v>
      </c>
      <c r="F310" s="122"/>
      <c r="G310" s="124">
        <f>G311</f>
        <v>186.60700000000003</v>
      </c>
      <c r="H310" s="157"/>
    </row>
    <row r="311" spans="1:8" s="156" customFormat="1" ht="46.5">
      <c r="A311" s="126"/>
      <c r="B311" s="138" t="s">
        <v>215</v>
      </c>
      <c r="C311" s="122" t="s">
        <v>153</v>
      </c>
      <c r="D311" s="122" t="s">
        <v>164</v>
      </c>
      <c r="E311" s="123" t="s">
        <v>214</v>
      </c>
      <c r="F311" s="122"/>
      <c r="G311" s="124">
        <f>G312</f>
        <v>186.60700000000003</v>
      </c>
      <c r="H311" s="157"/>
    </row>
    <row r="312" spans="1:8" s="169" customFormat="1" ht="15">
      <c r="A312" s="126"/>
      <c r="B312" s="121" t="s">
        <v>366</v>
      </c>
      <c r="C312" s="122" t="s">
        <v>153</v>
      </c>
      <c r="D312" s="122" t="s">
        <v>164</v>
      </c>
      <c r="E312" s="123" t="s">
        <v>214</v>
      </c>
      <c r="F312" s="122" t="s">
        <v>364</v>
      </c>
      <c r="G312" s="124">
        <f>253.28862-66.68162</f>
        <v>186.60700000000003</v>
      </c>
      <c r="H312" s="157"/>
    </row>
    <row r="313" spans="1:8" s="160" customFormat="1" ht="30.75">
      <c r="A313" s="143"/>
      <c r="B313" s="121" t="s">
        <v>216</v>
      </c>
      <c r="C313" s="122" t="s">
        <v>153</v>
      </c>
      <c r="D313" s="122" t="s">
        <v>164</v>
      </c>
      <c r="E313" s="123" t="s">
        <v>198</v>
      </c>
      <c r="F313" s="122"/>
      <c r="G313" s="124">
        <f>G314</f>
        <v>376.77663000000007</v>
      </c>
      <c r="H313" s="159"/>
    </row>
    <row r="314" spans="1:8" s="160" customFormat="1" ht="78">
      <c r="A314" s="143"/>
      <c r="B314" s="138" t="s">
        <v>217</v>
      </c>
      <c r="C314" s="122" t="s">
        <v>153</v>
      </c>
      <c r="D314" s="122" t="s">
        <v>164</v>
      </c>
      <c r="E314" s="123" t="s">
        <v>199</v>
      </c>
      <c r="F314" s="122"/>
      <c r="G314" s="124">
        <f>G315+G317</f>
        <v>376.77663000000007</v>
      </c>
      <c r="H314" s="159"/>
    </row>
    <row r="315" spans="1:8" s="160" customFormat="1" ht="30.75">
      <c r="A315" s="143"/>
      <c r="B315" s="138" t="s">
        <v>207</v>
      </c>
      <c r="C315" s="122" t="s">
        <v>153</v>
      </c>
      <c r="D315" s="122" t="s">
        <v>164</v>
      </c>
      <c r="E315" s="123" t="s">
        <v>206</v>
      </c>
      <c r="F315" s="122"/>
      <c r="G315" s="124">
        <f>G316</f>
        <v>336.77663000000007</v>
      </c>
      <c r="H315" s="159"/>
    </row>
    <row r="316" spans="1:8" s="167" customFormat="1" ht="15">
      <c r="A316" s="126"/>
      <c r="B316" s="121" t="s">
        <v>366</v>
      </c>
      <c r="C316" s="122" t="s">
        <v>153</v>
      </c>
      <c r="D316" s="122" t="s">
        <v>164</v>
      </c>
      <c r="E316" s="123" t="s">
        <v>206</v>
      </c>
      <c r="F316" s="122" t="s">
        <v>364</v>
      </c>
      <c r="G316" s="124">
        <f>2310+161-98.728-869.16401-1166.33136</f>
        <v>336.77663000000007</v>
      </c>
      <c r="H316" s="159"/>
    </row>
    <row r="317" spans="1:8" s="160" customFormat="1" ht="30.75">
      <c r="A317" s="126"/>
      <c r="B317" s="121" t="s">
        <v>289</v>
      </c>
      <c r="C317" s="122" t="s">
        <v>153</v>
      </c>
      <c r="D317" s="122" t="s">
        <v>164</v>
      </c>
      <c r="E317" s="123" t="s">
        <v>288</v>
      </c>
      <c r="F317" s="122"/>
      <c r="G317" s="124">
        <f>G318</f>
        <v>40</v>
      </c>
      <c r="H317" s="159"/>
    </row>
    <row r="318" spans="1:8" s="160" customFormat="1" ht="15">
      <c r="A318" s="126"/>
      <c r="B318" s="121" t="s">
        <v>366</v>
      </c>
      <c r="C318" s="122" t="s">
        <v>153</v>
      </c>
      <c r="D318" s="122" t="s">
        <v>164</v>
      </c>
      <c r="E318" s="123" t="s">
        <v>288</v>
      </c>
      <c r="F318" s="122" t="s">
        <v>364</v>
      </c>
      <c r="G318" s="124">
        <f>176.4-136.4</f>
        <v>40</v>
      </c>
      <c r="H318" s="159"/>
    </row>
    <row r="319" spans="1:8" s="156" customFormat="1" ht="30.75">
      <c r="A319" s="136"/>
      <c r="B319" s="141" t="s">
        <v>69</v>
      </c>
      <c r="C319" s="122" t="s">
        <v>153</v>
      </c>
      <c r="D319" s="122" t="s">
        <v>164</v>
      </c>
      <c r="E319" s="123" t="s">
        <v>40</v>
      </c>
      <c r="F319" s="122"/>
      <c r="G319" s="124">
        <f>G320</f>
        <v>6722.7022099999995</v>
      </c>
      <c r="H319" s="157"/>
    </row>
    <row r="320" spans="1:8" s="156" customFormat="1" ht="46.5">
      <c r="A320" s="136"/>
      <c r="B320" s="141" t="s">
        <v>70</v>
      </c>
      <c r="C320" s="122" t="s">
        <v>153</v>
      </c>
      <c r="D320" s="122" t="s">
        <v>164</v>
      </c>
      <c r="E320" s="123" t="s">
        <v>218</v>
      </c>
      <c r="F320" s="122"/>
      <c r="G320" s="124">
        <f>G321+G324</f>
        <v>6722.7022099999995</v>
      </c>
      <c r="H320" s="157"/>
    </row>
    <row r="321" spans="1:8" s="156" customFormat="1" ht="93">
      <c r="A321" s="136"/>
      <c r="B321" s="141" t="s">
        <v>72</v>
      </c>
      <c r="C321" s="122" t="s">
        <v>153</v>
      </c>
      <c r="D321" s="122" t="s">
        <v>164</v>
      </c>
      <c r="E321" s="123" t="s">
        <v>219</v>
      </c>
      <c r="F321" s="122"/>
      <c r="G321" s="124">
        <f>G322</f>
        <v>1651.2270199999998</v>
      </c>
      <c r="H321" s="157"/>
    </row>
    <row r="322" spans="1:8" s="156" customFormat="1" ht="15">
      <c r="A322" s="136"/>
      <c r="B322" s="141" t="s">
        <v>115</v>
      </c>
      <c r="C322" s="122" t="s">
        <v>153</v>
      </c>
      <c r="D322" s="122" t="s">
        <v>164</v>
      </c>
      <c r="E322" s="123" t="s">
        <v>220</v>
      </c>
      <c r="F322" s="122"/>
      <c r="G322" s="124">
        <f>G323</f>
        <v>1651.2270199999998</v>
      </c>
      <c r="H322" s="157"/>
    </row>
    <row r="323" spans="1:8" s="156" customFormat="1" ht="15">
      <c r="A323" s="136"/>
      <c r="B323" s="121" t="s">
        <v>366</v>
      </c>
      <c r="C323" s="122" t="s">
        <v>153</v>
      </c>
      <c r="D323" s="122" t="s">
        <v>164</v>
      </c>
      <c r="E323" s="123" t="s">
        <v>220</v>
      </c>
      <c r="F323" s="122" t="s">
        <v>364</v>
      </c>
      <c r="G323" s="124">
        <f>8109.2705-4332.50281-120.98789-2000-4.55278</f>
        <v>1651.2270199999998</v>
      </c>
      <c r="H323" s="157"/>
    </row>
    <row r="324" spans="1:8" s="156" customFormat="1" ht="62.25">
      <c r="A324" s="136"/>
      <c r="B324" s="141" t="s">
        <v>172</v>
      </c>
      <c r="C324" s="122" t="s">
        <v>153</v>
      </c>
      <c r="D324" s="122" t="s">
        <v>164</v>
      </c>
      <c r="E324" s="123" t="s">
        <v>150</v>
      </c>
      <c r="F324" s="122"/>
      <c r="G324" s="124">
        <f>G325</f>
        <v>5071.47519</v>
      </c>
      <c r="H324" s="157"/>
    </row>
    <row r="325" spans="1:8" s="156" customFormat="1" ht="15">
      <c r="A325" s="136"/>
      <c r="B325" s="141" t="s">
        <v>115</v>
      </c>
      <c r="C325" s="122" t="s">
        <v>153</v>
      </c>
      <c r="D325" s="122" t="s">
        <v>164</v>
      </c>
      <c r="E325" s="123" t="s">
        <v>149</v>
      </c>
      <c r="F325" s="122"/>
      <c r="G325" s="124">
        <f>G326</f>
        <v>5071.47519</v>
      </c>
      <c r="H325" s="157"/>
    </row>
    <row r="326" spans="1:8" s="156" customFormat="1" ht="15">
      <c r="A326" s="136"/>
      <c r="B326" s="121" t="s">
        <v>366</v>
      </c>
      <c r="C326" s="122" t="s">
        <v>153</v>
      </c>
      <c r="D326" s="122" t="s">
        <v>164</v>
      </c>
      <c r="E326" s="123" t="s">
        <v>149</v>
      </c>
      <c r="F326" s="122" t="s">
        <v>364</v>
      </c>
      <c r="G326" s="124">
        <v>5071.47519</v>
      </c>
      <c r="H326" s="157"/>
    </row>
    <row r="327" spans="1:8" s="156" customFormat="1" ht="15">
      <c r="A327" s="136"/>
      <c r="B327" s="121" t="s">
        <v>353</v>
      </c>
      <c r="C327" s="122" t="s">
        <v>153</v>
      </c>
      <c r="D327" s="122" t="s">
        <v>352</v>
      </c>
      <c r="E327" s="123"/>
      <c r="F327" s="122"/>
      <c r="G327" s="124">
        <f aca="true" t="shared" si="1" ref="G327:G332">G328</f>
        <v>65</v>
      </c>
      <c r="H327" s="157"/>
    </row>
    <row r="328" spans="1:8" s="156" customFormat="1" ht="30.75">
      <c r="A328" s="136"/>
      <c r="B328" s="125" t="s">
        <v>354</v>
      </c>
      <c r="C328" s="122" t="s">
        <v>153</v>
      </c>
      <c r="D328" s="122" t="s">
        <v>351</v>
      </c>
      <c r="E328" s="123"/>
      <c r="F328" s="122"/>
      <c r="G328" s="124">
        <f t="shared" si="1"/>
        <v>65</v>
      </c>
      <c r="H328" s="157"/>
    </row>
    <row r="329" spans="1:8" s="156" customFormat="1" ht="46.5">
      <c r="A329" s="136"/>
      <c r="B329" s="125" t="s">
        <v>31</v>
      </c>
      <c r="C329" s="122" t="s">
        <v>153</v>
      </c>
      <c r="D329" s="122" t="s">
        <v>351</v>
      </c>
      <c r="E329" s="123" t="s">
        <v>222</v>
      </c>
      <c r="F329" s="122"/>
      <c r="G329" s="124">
        <f t="shared" si="1"/>
        <v>65</v>
      </c>
      <c r="H329" s="157"/>
    </row>
    <row r="330" spans="1:8" s="156" customFormat="1" ht="62.25">
      <c r="A330" s="136"/>
      <c r="B330" s="125" t="s">
        <v>423</v>
      </c>
      <c r="C330" s="122" t="s">
        <v>153</v>
      </c>
      <c r="D330" s="122" t="s">
        <v>351</v>
      </c>
      <c r="E330" s="123" t="s">
        <v>413</v>
      </c>
      <c r="F330" s="122"/>
      <c r="G330" s="124">
        <f t="shared" si="1"/>
        <v>65</v>
      </c>
      <c r="H330" s="157"/>
    </row>
    <row r="331" spans="1:8" s="156" customFormat="1" ht="108.75">
      <c r="A331" s="136"/>
      <c r="B331" s="125" t="s">
        <v>424</v>
      </c>
      <c r="C331" s="122" t="s">
        <v>153</v>
      </c>
      <c r="D331" s="122" t="s">
        <v>351</v>
      </c>
      <c r="E331" s="123" t="s">
        <v>413</v>
      </c>
      <c r="F331" s="122"/>
      <c r="G331" s="124">
        <f t="shared" si="1"/>
        <v>65</v>
      </c>
      <c r="H331" s="157"/>
    </row>
    <row r="332" spans="1:8" s="156" customFormat="1" ht="30.75">
      <c r="A332" s="136"/>
      <c r="B332" s="121" t="s">
        <v>415</v>
      </c>
      <c r="C332" s="122" t="s">
        <v>153</v>
      </c>
      <c r="D332" s="122" t="s">
        <v>351</v>
      </c>
      <c r="E332" s="123" t="s">
        <v>414</v>
      </c>
      <c r="F332" s="122"/>
      <c r="G332" s="124">
        <f t="shared" si="1"/>
        <v>65</v>
      </c>
      <c r="H332" s="157"/>
    </row>
    <row r="333" spans="1:8" s="156" customFormat="1" ht="15">
      <c r="A333" s="136"/>
      <c r="B333" s="121" t="s">
        <v>366</v>
      </c>
      <c r="C333" s="122" t="s">
        <v>153</v>
      </c>
      <c r="D333" s="122" t="s">
        <v>351</v>
      </c>
      <c r="E333" s="123" t="s">
        <v>414</v>
      </c>
      <c r="F333" s="122" t="s">
        <v>364</v>
      </c>
      <c r="G333" s="124">
        <f>65</f>
        <v>65</v>
      </c>
      <c r="H333" s="157"/>
    </row>
    <row r="334" spans="1:8" s="156" customFormat="1" ht="15">
      <c r="A334" s="136"/>
      <c r="B334" s="121" t="s">
        <v>329</v>
      </c>
      <c r="C334" s="122" t="s">
        <v>153</v>
      </c>
      <c r="D334" s="122" t="s">
        <v>330</v>
      </c>
      <c r="E334" s="123"/>
      <c r="F334" s="122"/>
      <c r="G334" s="124">
        <f>G335+G341+G345</f>
        <v>4712.837</v>
      </c>
      <c r="H334" s="157"/>
    </row>
    <row r="335" spans="1:8" s="156" customFormat="1" ht="15">
      <c r="A335" s="126"/>
      <c r="B335" s="121" t="s">
        <v>345</v>
      </c>
      <c r="C335" s="122" t="s">
        <v>153</v>
      </c>
      <c r="D335" s="122" t="s">
        <v>344</v>
      </c>
      <c r="E335" s="123"/>
      <c r="F335" s="122"/>
      <c r="G335" s="124">
        <f>G336</f>
        <v>30</v>
      </c>
      <c r="H335" s="157"/>
    </row>
    <row r="336" spans="1:8" s="156" customFormat="1" ht="46.5">
      <c r="A336" s="126"/>
      <c r="B336" s="125" t="s">
        <v>31</v>
      </c>
      <c r="C336" s="122" t="s">
        <v>153</v>
      </c>
      <c r="D336" s="122" t="s">
        <v>344</v>
      </c>
      <c r="E336" s="123" t="s">
        <v>222</v>
      </c>
      <c r="F336" s="122"/>
      <c r="G336" s="124">
        <f>G337</f>
        <v>30</v>
      </c>
      <c r="H336" s="157"/>
    </row>
    <row r="337" spans="1:8" s="156" customFormat="1" ht="62.25">
      <c r="A337" s="126"/>
      <c r="B337" s="125" t="s">
        <v>32</v>
      </c>
      <c r="C337" s="122" t="s">
        <v>153</v>
      </c>
      <c r="D337" s="122" t="s">
        <v>344</v>
      </c>
      <c r="E337" s="123" t="s">
        <v>223</v>
      </c>
      <c r="F337" s="122"/>
      <c r="G337" s="124">
        <f>G338</f>
        <v>30</v>
      </c>
      <c r="H337" s="157"/>
    </row>
    <row r="338" spans="1:8" s="115" customFormat="1" ht="93">
      <c r="A338" s="126"/>
      <c r="B338" s="139" t="s">
        <v>73</v>
      </c>
      <c r="C338" s="122" t="s">
        <v>153</v>
      </c>
      <c r="D338" s="122" t="s">
        <v>344</v>
      </c>
      <c r="E338" s="123" t="s">
        <v>224</v>
      </c>
      <c r="F338" s="122"/>
      <c r="G338" s="124">
        <f>G339</f>
        <v>30</v>
      </c>
      <c r="H338" s="168"/>
    </row>
    <row r="339" spans="1:8" s="115" customFormat="1" ht="15">
      <c r="A339" s="126"/>
      <c r="B339" s="139" t="s">
        <v>226</v>
      </c>
      <c r="C339" s="122" t="s">
        <v>153</v>
      </c>
      <c r="D339" s="122" t="s">
        <v>344</v>
      </c>
      <c r="E339" s="123" t="s">
        <v>225</v>
      </c>
      <c r="F339" s="122"/>
      <c r="G339" s="124">
        <f>G340</f>
        <v>30</v>
      </c>
      <c r="H339" s="168"/>
    </row>
    <row r="340" spans="1:8" s="115" customFormat="1" ht="15">
      <c r="A340" s="126"/>
      <c r="B340" s="121" t="s">
        <v>366</v>
      </c>
      <c r="C340" s="122" t="s">
        <v>153</v>
      </c>
      <c r="D340" s="122" t="s">
        <v>344</v>
      </c>
      <c r="E340" s="123" t="s">
        <v>225</v>
      </c>
      <c r="F340" s="122" t="s">
        <v>364</v>
      </c>
      <c r="G340" s="124">
        <v>30</v>
      </c>
      <c r="H340" s="159"/>
    </row>
    <row r="341" spans="1:8" s="115" customFormat="1" ht="15">
      <c r="A341" s="126"/>
      <c r="B341" s="121" t="s">
        <v>372</v>
      </c>
      <c r="C341" s="122" t="s">
        <v>153</v>
      </c>
      <c r="D341" s="122" t="s">
        <v>371</v>
      </c>
      <c r="E341" s="123"/>
      <c r="F341" s="122"/>
      <c r="G341" s="124">
        <f>G342</f>
        <v>4527.837</v>
      </c>
      <c r="H341" s="159"/>
    </row>
    <row r="342" spans="1:8" s="115" customFormat="1" ht="15">
      <c r="A342" s="126"/>
      <c r="B342" s="121" t="s">
        <v>378</v>
      </c>
      <c r="C342" s="122" t="s">
        <v>153</v>
      </c>
      <c r="D342" s="122" t="s">
        <v>371</v>
      </c>
      <c r="E342" s="123" t="s">
        <v>117</v>
      </c>
      <c r="F342" s="122"/>
      <c r="G342" s="124">
        <f>G343</f>
        <v>4527.837</v>
      </c>
      <c r="H342" s="159"/>
    </row>
    <row r="343" spans="1:8" s="115" customFormat="1" ht="30.75">
      <c r="A343" s="126"/>
      <c r="B343" s="121" t="s">
        <v>395</v>
      </c>
      <c r="C343" s="122" t="s">
        <v>153</v>
      </c>
      <c r="D343" s="122" t="s">
        <v>371</v>
      </c>
      <c r="E343" s="123" t="s">
        <v>396</v>
      </c>
      <c r="F343" s="122"/>
      <c r="G343" s="124">
        <f>G344</f>
        <v>4527.837</v>
      </c>
      <c r="H343" s="159"/>
    </row>
    <row r="344" spans="1:8" s="115" customFormat="1" ht="15">
      <c r="A344" s="126"/>
      <c r="B344" s="121" t="s">
        <v>398</v>
      </c>
      <c r="C344" s="122" t="s">
        <v>153</v>
      </c>
      <c r="D344" s="122" t="s">
        <v>371</v>
      </c>
      <c r="E344" s="123" t="s">
        <v>396</v>
      </c>
      <c r="F344" s="122" t="s">
        <v>188</v>
      </c>
      <c r="G344" s="124">
        <f>4527.837</f>
        <v>4527.837</v>
      </c>
      <c r="H344" s="159"/>
    </row>
    <row r="345" spans="1:8" s="115" customFormat="1" ht="15">
      <c r="A345" s="126"/>
      <c r="B345" s="121" t="s">
        <v>303</v>
      </c>
      <c r="C345" s="122" t="s">
        <v>153</v>
      </c>
      <c r="D345" s="122" t="s">
        <v>302</v>
      </c>
      <c r="E345" s="123"/>
      <c r="F345" s="122"/>
      <c r="G345" s="124">
        <f>G346+G350</f>
        <v>155</v>
      </c>
      <c r="H345" s="159"/>
    </row>
    <row r="346" spans="1:8" s="115" customFormat="1" ht="30.75">
      <c r="A346" s="126"/>
      <c r="B346" s="121" t="s">
        <v>179</v>
      </c>
      <c r="C346" s="122" t="s">
        <v>153</v>
      </c>
      <c r="D346" s="122" t="s">
        <v>302</v>
      </c>
      <c r="E346" s="123" t="s">
        <v>227</v>
      </c>
      <c r="F346" s="122"/>
      <c r="G346" s="124">
        <f>G347</f>
        <v>120</v>
      </c>
      <c r="H346" s="159"/>
    </row>
    <row r="347" spans="1:8" s="115" customFormat="1" ht="78">
      <c r="A347" s="126"/>
      <c r="B347" s="141" t="s">
        <v>180</v>
      </c>
      <c r="C347" s="122" t="s">
        <v>153</v>
      </c>
      <c r="D347" s="122" t="s">
        <v>302</v>
      </c>
      <c r="E347" s="123" t="s">
        <v>228</v>
      </c>
      <c r="F347" s="122"/>
      <c r="G347" s="124">
        <f>G348</f>
        <v>120</v>
      </c>
      <c r="H347" s="159"/>
    </row>
    <row r="348" spans="1:8" s="115" customFormat="1" ht="30.75">
      <c r="A348" s="126"/>
      <c r="B348" s="141" t="s">
        <v>230</v>
      </c>
      <c r="C348" s="122" t="s">
        <v>153</v>
      </c>
      <c r="D348" s="122" t="s">
        <v>302</v>
      </c>
      <c r="E348" s="123" t="s">
        <v>229</v>
      </c>
      <c r="F348" s="122"/>
      <c r="G348" s="124">
        <f>G349</f>
        <v>120</v>
      </c>
      <c r="H348" s="159"/>
    </row>
    <row r="349" spans="1:8" s="115" customFormat="1" ht="15">
      <c r="A349" s="126"/>
      <c r="B349" s="121" t="s">
        <v>366</v>
      </c>
      <c r="C349" s="122" t="s">
        <v>153</v>
      </c>
      <c r="D349" s="122" t="s">
        <v>302</v>
      </c>
      <c r="E349" s="123" t="s">
        <v>229</v>
      </c>
      <c r="F349" s="122" t="s">
        <v>364</v>
      </c>
      <c r="G349" s="124">
        <v>120</v>
      </c>
      <c r="H349" s="159"/>
    </row>
    <row r="350" spans="1:8" s="115" customFormat="1" ht="15">
      <c r="A350" s="126"/>
      <c r="B350" s="121" t="s">
        <v>378</v>
      </c>
      <c r="C350" s="122" t="s">
        <v>153</v>
      </c>
      <c r="D350" s="122" t="s">
        <v>302</v>
      </c>
      <c r="E350" s="123" t="s">
        <v>117</v>
      </c>
      <c r="F350" s="122"/>
      <c r="G350" s="124">
        <f>G351</f>
        <v>35</v>
      </c>
      <c r="H350" s="159"/>
    </row>
    <row r="351" spans="1:8" s="115" customFormat="1" ht="46.5">
      <c r="A351" s="126"/>
      <c r="B351" s="121" t="s">
        <v>394</v>
      </c>
      <c r="C351" s="122" t="s">
        <v>153</v>
      </c>
      <c r="D351" s="122" t="s">
        <v>302</v>
      </c>
      <c r="E351" s="123" t="s">
        <v>393</v>
      </c>
      <c r="F351" s="122"/>
      <c r="G351" s="124">
        <f>G352</f>
        <v>35</v>
      </c>
      <c r="H351" s="159"/>
    </row>
    <row r="352" spans="1:8" s="115" customFormat="1" ht="15">
      <c r="A352" s="126"/>
      <c r="B352" s="121" t="s">
        <v>366</v>
      </c>
      <c r="C352" s="122" t="s">
        <v>153</v>
      </c>
      <c r="D352" s="122" t="s">
        <v>302</v>
      </c>
      <c r="E352" s="123" t="s">
        <v>393</v>
      </c>
      <c r="F352" s="122" t="s">
        <v>364</v>
      </c>
      <c r="G352" s="124">
        <f>35</f>
        <v>35</v>
      </c>
      <c r="H352" s="159"/>
    </row>
    <row r="353" spans="1:8" s="156" customFormat="1" ht="15">
      <c r="A353" s="126"/>
      <c r="B353" s="121" t="s">
        <v>331</v>
      </c>
      <c r="C353" s="122" t="s">
        <v>153</v>
      </c>
      <c r="D353" s="122" t="s">
        <v>332</v>
      </c>
      <c r="E353" s="123"/>
      <c r="F353" s="122"/>
      <c r="G353" s="124">
        <f>G354+G360</f>
        <v>929.7145</v>
      </c>
      <c r="H353" s="163"/>
    </row>
    <row r="354" spans="1:8" s="156" customFormat="1" ht="15">
      <c r="A354" s="126"/>
      <c r="B354" s="121" t="s">
        <v>307</v>
      </c>
      <c r="C354" s="122">
        <v>918</v>
      </c>
      <c r="D354" s="122" t="s">
        <v>308</v>
      </c>
      <c r="E354" s="145"/>
      <c r="F354" s="140"/>
      <c r="G354" s="124">
        <f>G355</f>
        <v>199.9</v>
      </c>
      <c r="H354" s="163"/>
    </row>
    <row r="355" spans="1:8" s="156" customFormat="1" ht="30.75">
      <c r="A355" s="126"/>
      <c r="B355" s="141" t="s">
        <v>88</v>
      </c>
      <c r="C355" s="122" t="s">
        <v>153</v>
      </c>
      <c r="D355" s="122" t="s">
        <v>308</v>
      </c>
      <c r="E355" s="123" t="s">
        <v>40</v>
      </c>
      <c r="F355" s="122"/>
      <c r="G355" s="124">
        <f>G356</f>
        <v>199.9</v>
      </c>
      <c r="H355" s="163"/>
    </row>
    <row r="356" spans="1:8" s="156" customFormat="1" ht="46.5">
      <c r="A356" s="126"/>
      <c r="B356" s="139" t="s">
        <v>74</v>
      </c>
      <c r="C356" s="122" t="s">
        <v>153</v>
      </c>
      <c r="D356" s="122" t="s">
        <v>308</v>
      </c>
      <c r="E356" s="123" t="s">
        <v>231</v>
      </c>
      <c r="F356" s="122"/>
      <c r="G356" s="124">
        <f>G357</f>
        <v>199.9</v>
      </c>
      <c r="H356" s="163"/>
    </row>
    <row r="357" spans="1:8" s="156" customFormat="1" ht="93">
      <c r="A357" s="126"/>
      <c r="B357" s="139" t="s">
        <v>75</v>
      </c>
      <c r="C357" s="122" t="s">
        <v>153</v>
      </c>
      <c r="D357" s="122" t="s">
        <v>308</v>
      </c>
      <c r="E357" s="123" t="s">
        <v>232</v>
      </c>
      <c r="F357" s="122"/>
      <c r="G357" s="124">
        <f>G358</f>
        <v>199.9</v>
      </c>
      <c r="H357" s="163"/>
    </row>
    <row r="358" spans="1:8" s="156" customFormat="1" ht="30.75">
      <c r="A358" s="126"/>
      <c r="B358" s="139" t="s">
        <v>234</v>
      </c>
      <c r="C358" s="122" t="s">
        <v>153</v>
      </c>
      <c r="D358" s="122" t="s">
        <v>308</v>
      </c>
      <c r="E358" s="123" t="s">
        <v>233</v>
      </c>
      <c r="F358" s="122"/>
      <c r="G358" s="124">
        <f>G359</f>
        <v>199.9</v>
      </c>
      <c r="H358" s="163"/>
    </row>
    <row r="359" spans="1:8" s="169" customFormat="1" ht="15">
      <c r="A359" s="126"/>
      <c r="B359" s="121" t="s">
        <v>366</v>
      </c>
      <c r="C359" s="122" t="s">
        <v>153</v>
      </c>
      <c r="D359" s="122" t="s">
        <v>308</v>
      </c>
      <c r="E359" s="123" t="s">
        <v>233</v>
      </c>
      <c r="F359" s="122" t="s">
        <v>364</v>
      </c>
      <c r="G359" s="124">
        <f>200-0.1</f>
        <v>199.9</v>
      </c>
      <c r="H359" s="163"/>
    </row>
    <row r="360" spans="1:8" s="162" customFormat="1" ht="15">
      <c r="A360" s="136"/>
      <c r="B360" s="121" t="s">
        <v>348</v>
      </c>
      <c r="C360" s="122" t="s">
        <v>153</v>
      </c>
      <c r="D360" s="122" t="s">
        <v>357</v>
      </c>
      <c r="E360" s="123"/>
      <c r="F360" s="122"/>
      <c r="G360" s="124">
        <f>G361</f>
        <v>729.8145000000001</v>
      </c>
      <c r="H360" s="157"/>
    </row>
    <row r="361" spans="1:8" s="162" customFormat="1" ht="46.5">
      <c r="A361" s="136"/>
      <c r="B361" s="121" t="s">
        <v>89</v>
      </c>
      <c r="C361" s="122" t="s">
        <v>153</v>
      </c>
      <c r="D361" s="122" t="s">
        <v>357</v>
      </c>
      <c r="E361" s="123" t="s">
        <v>128</v>
      </c>
      <c r="F361" s="122"/>
      <c r="G361" s="124">
        <f>G362</f>
        <v>729.8145000000001</v>
      </c>
      <c r="H361" s="157"/>
    </row>
    <row r="362" spans="1:8" s="162" customFormat="1" ht="62.25">
      <c r="A362" s="136"/>
      <c r="B362" s="139" t="s">
        <v>147</v>
      </c>
      <c r="C362" s="122" t="s">
        <v>153</v>
      </c>
      <c r="D362" s="122" t="s">
        <v>357</v>
      </c>
      <c r="E362" s="123" t="s">
        <v>189</v>
      </c>
      <c r="F362" s="122"/>
      <c r="G362" s="124">
        <f>G363</f>
        <v>729.8145000000001</v>
      </c>
      <c r="H362" s="157"/>
    </row>
    <row r="363" spans="1:8" s="162" customFormat="1" ht="108.75">
      <c r="A363" s="136"/>
      <c r="B363" s="139" t="s">
        <v>176</v>
      </c>
      <c r="C363" s="122" t="s">
        <v>153</v>
      </c>
      <c r="D363" s="122" t="s">
        <v>357</v>
      </c>
      <c r="E363" s="123" t="s">
        <v>131</v>
      </c>
      <c r="F363" s="122"/>
      <c r="G363" s="124">
        <f>G364</f>
        <v>729.8145000000001</v>
      </c>
      <c r="H363" s="157"/>
    </row>
    <row r="364" spans="1:8" s="156" customFormat="1" ht="15">
      <c r="A364" s="126"/>
      <c r="B364" s="139" t="s">
        <v>82</v>
      </c>
      <c r="C364" s="122" t="s">
        <v>153</v>
      </c>
      <c r="D364" s="122" t="s">
        <v>357</v>
      </c>
      <c r="E364" s="123" t="s">
        <v>81</v>
      </c>
      <c r="F364" s="122"/>
      <c r="G364" s="124">
        <f>G365</f>
        <v>729.8145000000001</v>
      </c>
      <c r="H364" s="157"/>
    </row>
    <row r="365" spans="1:8" s="169" customFormat="1" ht="15">
      <c r="A365" s="126"/>
      <c r="B365" s="121" t="s">
        <v>366</v>
      </c>
      <c r="C365" s="122" t="s">
        <v>153</v>
      </c>
      <c r="D365" s="122" t="s">
        <v>357</v>
      </c>
      <c r="E365" s="123" t="s">
        <v>81</v>
      </c>
      <c r="F365" s="122" t="s">
        <v>364</v>
      </c>
      <c r="G365" s="124">
        <f>636.2+100-6.0455-0.34</f>
        <v>729.8145000000001</v>
      </c>
      <c r="H365" s="157"/>
    </row>
    <row r="366" spans="1:8" s="156" customFormat="1" ht="30.75">
      <c r="A366" s="107">
        <v>8</v>
      </c>
      <c r="B366" s="108" t="s">
        <v>263</v>
      </c>
      <c r="C366" s="109" t="s">
        <v>154</v>
      </c>
      <c r="D366" s="109"/>
      <c r="E366" s="110"/>
      <c r="F366" s="109"/>
      <c r="G366" s="111">
        <f>G367+G379+G389+G412+G425</f>
        <v>61864.454549999995</v>
      </c>
      <c r="H366" s="112"/>
    </row>
    <row r="367" spans="1:8" s="156" customFormat="1" ht="15">
      <c r="A367" s="126"/>
      <c r="B367" s="121" t="s">
        <v>320</v>
      </c>
      <c r="C367" s="122" t="s">
        <v>154</v>
      </c>
      <c r="D367" s="122" t="s">
        <v>321</v>
      </c>
      <c r="E367" s="123"/>
      <c r="F367" s="122"/>
      <c r="G367" s="124">
        <f>G368+G373</f>
        <v>10546.18872</v>
      </c>
      <c r="H367" s="157"/>
    </row>
    <row r="368" spans="1:8" s="162" customFormat="1" ht="30.75">
      <c r="A368" s="126"/>
      <c r="B368" s="121" t="s">
        <v>171</v>
      </c>
      <c r="C368" s="122" t="s">
        <v>154</v>
      </c>
      <c r="D368" s="122" t="s">
        <v>325</v>
      </c>
      <c r="E368" s="123" t="s">
        <v>323</v>
      </c>
      <c r="F368" s="122" t="s">
        <v>323</v>
      </c>
      <c r="G368" s="124">
        <f>G369</f>
        <v>4447.42587</v>
      </c>
      <c r="H368" s="157"/>
    </row>
    <row r="369" spans="1:8" s="162" customFormat="1" ht="15">
      <c r="A369" s="126"/>
      <c r="B369" s="121" t="s">
        <v>378</v>
      </c>
      <c r="C369" s="122" t="s">
        <v>154</v>
      </c>
      <c r="D369" s="122" t="s">
        <v>325</v>
      </c>
      <c r="E369" s="123" t="s">
        <v>117</v>
      </c>
      <c r="F369" s="122"/>
      <c r="G369" s="124">
        <f>G370</f>
        <v>4447.42587</v>
      </c>
      <c r="H369" s="157"/>
    </row>
    <row r="370" spans="1:8" s="162" customFormat="1" ht="46.5">
      <c r="A370" s="136"/>
      <c r="B370" s="121" t="s">
        <v>397</v>
      </c>
      <c r="C370" s="122" t="s">
        <v>154</v>
      </c>
      <c r="D370" s="122" t="s">
        <v>325</v>
      </c>
      <c r="E370" s="123" t="s">
        <v>118</v>
      </c>
      <c r="F370" s="122"/>
      <c r="G370" s="124">
        <f>G371+G372</f>
        <v>4447.42587</v>
      </c>
      <c r="H370" s="157"/>
    </row>
    <row r="371" spans="1:8" s="162" customFormat="1" ht="46.5">
      <c r="A371" s="136"/>
      <c r="B371" s="121" t="s">
        <v>365</v>
      </c>
      <c r="C371" s="122" t="s">
        <v>154</v>
      </c>
      <c r="D371" s="122" t="s">
        <v>325</v>
      </c>
      <c r="E371" s="123" t="s">
        <v>118</v>
      </c>
      <c r="F371" s="122" t="s">
        <v>363</v>
      </c>
      <c r="G371" s="124">
        <v>4442.30187</v>
      </c>
      <c r="H371" s="157"/>
    </row>
    <row r="372" spans="1:8" s="156" customFormat="1" ht="15">
      <c r="A372" s="136"/>
      <c r="B372" s="121" t="s">
        <v>368</v>
      </c>
      <c r="C372" s="122" t="s">
        <v>154</v>
      </c>
      <c r="D372" s="122" t="s">
        <v>325</v>
      </c>
      <c r="E372" s="123" t="s">
        <v>118</v>
      </c>
      <c r="F372" s="122" t="s">
        <v>367</v>
      </c>
      <c r="G372" s="124">
        <f>4.124+1</f>
        <v>5.124</v>
      </c>
      <c r="H372" s="157"/>
    </row>
    <row r="373" spans="1:8" s="156" customFormat="1" ht="15">
      <c r="A373" s="136"/>
      <c r="B373" s="121" t="s">
        <v>343</v>
      </c>
      <c r="C373" s="122" t="s">
        <v>154</v>
      </c>
      <c r="D373" s="122" t="s">
        <v>164</v>
      </c>
      <c r="E373" s="123"/>
      <c r="F373" s="122"/>
      <c r="G373" s="124">
        <f>G374</f>
        <v>6098.76285</v>
      </c>
      <c r="H373" s="157"/>
    </row>
    <row r="374" spans="1:8" s="156" customFormat="1" ht="15">
      <c r="A374" s="136"/>
      <c r="B374" s="121" t="s">
        <v>378</v>
      </c>
      <c r="C374" s="122" t="s">
        <v>154</v>
      </c>
      <c r="D374" s="122" t="s">
        <v>164</v>
      </c>
      <c r="E374" s="123" t="s">
        <v>117</v>
      </c>
      <c r="F374" s="122"/>
      <c r="G374" s="124">
        <f>G375</f>
        <v>6098.76285</v>
      </c>
      <c r="H374" s="157"/>
    </row>
    <row r="375" spans="1:8" s="156" customFormat="1" ht="46.5">
      <c r="A375" s="136"/>
      <c r="B375" s="121" t="s">
        <v>306</v>
      </c>
      <c r="C375" s="122" t="s">
        <v>154</v>
      </c>
      <c r="D375" s="122" t="s">
        <v>164</v>
      </c>
      <c r="E375" s="123" t="s">
        <v>121</v>
      </c>
      <c r="F375" s="122"/>
      <c r="G375" s="124">
        <f>G376+G377</f>
        <v>6098.76285</v>
      </c>
      <c r="H375" s="157"/>
    </row>
    <row r="376" spans="1:8" s="156" customFormat="1" ht="46.5">
      <c r="A376" s="136"/>
      <c r="B376" s="121" t="s">
        <v>365</v>
      </c>
      <c r="C376" s="122" t="s">
        <v>154</v>
      </c>
      <c r="D376" s="122" t="s">
        <v>164</v>
      </c>
      <c r="E376" s="123" t="s">
        <v>121</v>
      </c>
      <c r="F376" s="122" t="s">
        <v>363</v>
      </c>
      <c r="G376" s="124">
        <v>5395.83135</v>
      </c>
      <c r="H376" s="157"/>
    </row>
    <row r="377" spans="1:8" s="156" customFormat="1" ht="15">
      <c r="A377" s="136"/>
      <c r="B377" s="121" t="s">
        <v>366</v>
      </c>
      <c r="C377" s="122" t="s">
        <v>154</v>
      </c>
      <c r="D377" s="122" t="s">
        <v>164</v>
      </c>
      <c r="E377" s="123" t="s">
        <v>121</v>
      </c>
      <c r="F377" s="122" t="s">
        <v>364</v>
      </c>
      <c r="G377" s="124">
        <v>702.9315</v>
      </c>
      <c r="H377" s="157"/>
    </row>
    <row r="378" spans="1:8" s="169" customFormat="1" ht="15">
      <c r="A378" s="136"/>
      <c r="B378" s="130" t="s">
        <v>0</v>
      </c>
      <c r="C378" s="122"/>
      <c r="D378" s="122"/>
      <c r="E378" s="123"/>
      <c r="F378" s="122"/>
      <c r="G378" s="133">
        <v>250</v>
      </c>
      <c r="H378" s="157"/>
    </row>
    <row r="379" spans="1:8" s="156" customFormat="1" ht="15">
      <c r="A379" s="136"/>
      <c r="B379" s="121" t="s">
        <v>295</v>
      </c>
      <c r="C379" s="122" t="s">
        <v>154</v>
      </c>
      <c r="D379" s="122" t="s">
        <v>282</v>
      </c>
      <c r="E379" s="123"/>
      <c r="F379" s="122"/>
      <c r="G379" s="124">
        <f>G380</f>
        <v>367.13</v>
      </c>
      <c r="H379" s="157"/>
    </row>
    <row r="380" spans="1:8" s="156" customFormat="1" ht="15">
      <c r="A380" s="136"/>
      <c r="B380" s="121" t="s">
        <v>297</v>
      </c>
      <c r="C380" s="122" t="s">
        <v>154</v>
      </c>
      <c r="D380" s="122" t="s">
        <v>296</v>
      </c>
      <c r="E380" s="123"/>
      <c r="F380" s="122"/>
      <c r="G380" s="124">
        <f>G381</f>
        <v>367.13</v>
      </c>
      <c r="H380" s="157"/>
    </row>
    <row r="381" spans="1:8" s="156" customFormat="1" ht="30.75">
      <c r="A381" s="136"/>
      <c r="B381" s="121" t="s">
        <v>400</v>
      </c>
      <c r="C381" s="122" t="s">
        <v>154</v>
      </c>
      <c r="D381" s="122" t="s">
        <v>296</v>
      </c>
      <c r="E381" s="123" t="s">
        <v>235</v>
      </c>
      <c r="F381" s="122"/>
      <c r="G381" s="124">
        <f>G382</f>
        <v>367.13</v>
      </c>
      <c r="H381" s="157"/>
    </row>
    <row r="382" spans="1:8" s="156" customFormat="1" ht="46.5">
      <c r="A382" s="136"/>
      <c r="B382" s="121" t="s">
        <v>401</v>
      </c>
      <c r="C382" s="122" t="s">
        <v>154</v>
      </c>
      <c r="D382" s="122" t="s">
        <v>296</v>
      </c>
      <c r="E382" s="123" t="s">
        <v>236</v>
      </c>
      <c r="F382" s="122"/>
      <c r="G382" s="124">
        <f>G383</f>
        <v>367.13</v>
      </c>
      <c r="H382" s="157"/>
    </row>
    <row r="383" spans="1:8" s="156" customFormat="1" ht="93">
      <c r="A383" s="136"/>
      <c r="B383" s="138" t="s">
        <v>304</v>
      </c>
      <c r="C383" s="122" t="s">
        <v>154</v>
      </c>
      <c r="D383" s="122" t="s">
        <v>296</v>
      </c>
      <c r="E383" s="123" t="s">
        <v>237</v>
      </c>
      <c r="F383" s="122"/>
      <c r="G383" s="124">
        <f>G384+G387</f>
        <v>367.13</v>
      </c>
      <c r="H383" s="157"/>
    </row>
    <row r="384" spans="1:8" s="156" customFormat="1" ht="30.75">
      <c r="A384" s="136"/>
      <c r="B384" s="138" t="s">
        <v>239</v>
      </c>
      <c r="C384" s="122" t="s">
        <v>154</v>
      </c>
      <c r="D384" s="122" t="s">
        <v>296</v>
      </c>
      <c r="E384" s="123" t="s">
        <v>238</v>
      </c>
      <c r="F384" s="122"/>
      <c r="G384" s="124">
        <f>G385</f>
        <v>317.13</v>
      </c>
      <c r="H384" s="157"/>
    </row>
    <row r="385" spans="1:8" s="156" customFormat="1" ht="15">
      <c r="A385" s="136"/>
      <c r="B385" s="121" t="s">
        <v>366</v>
      </c>
      <c r="C385" s="122" t="s">
        <v>154</v>
      </c>
      <c r="D385" s="122" t="s">
        <v>296</v>
      </c>
      <c r="E385" s="123" t="s">
        <v>238</v>
      </c>
      <c r="F385" s="122" t="s">
        <v>364</v>
      </c>
      <c r="G385" s="124">
        <v>317.13</v>
      </c>
      <c r="H385" s="157"/>
    </row>
    <row r="386" spans="1:8" s="162" customFormat="1" ht="12.75">
      <c r="A386" s="137"/>
      <c r="B386" s="130" t="s">
        <v>0</v>
      </c>
      <c r="C386" s="131"/>
      <c r="D386" s="131"/>
      <c r="E386" s="132"/>
      <c r="F386" s="131"/>
      <c r="G386" s="133">
        <f>100+107.13</f>
        <v>207.13</v>
      </c>
      <c r="H386" s="157"/>
    </row>
    <row r="387" spans="1:8" s="156" customFormat="1" ht="15">
      <c r="A387" s="136"/>
      <c r="B387" s="121" t="s">
        <v>240</v>
      </c>
      <c r="C387" s="122" t="s">
        <v>154</v>
      </c>
      <c r="D387" s="122" t="s">
        <v>296</v>
      </c>
      <c r="E387" s="123" t="s">
        <v>241</v>
      </c>
      <c r="F387" s="122"/>
      <c r="G387" s="124">
        <f>G388</f>
        <v>50</v>
      </c>
      <c r="H387" s="157"/>
    </row>
    <row r="388" spans="1:8" s="156" customFormat="1" ht="15">
      <c r="A388" s="136"/>
      <c r="B388" s="121" t="s">
        <v>366</v>
      </c>
      <c r="C388" s="122" t="s">
        <v>154</v>
      </c>
      <c r="D388" s="122" t="s">
        <v>296</v>
      </c>
      <c r="E388" s="123" t="s">
        <v>241</v>
      </c>
      <c r="F388" s="122" t="s">
        <v>364</v>
      </c>
      <c r="G388" s="124">
        <v>50</v>
      </c>
      <c r="H388" s="157"/>
    </row>
    <row r="389" spans="1:8" s="156" customFormat="1" ht="15">
      <c r="A389" s="126" t="s">
        <v>160</v>
      </c>
      <c r="B389" s="125" t="s">
        <v>169</v>
      </c>
      <c r="C389" s="122" t="s">
        <v>154</v>
      </c>
      <c r="D389" s="122" t="s">
        <v>336</v>
      </c>
      <c r="E389" s="123"/>
      <c r="F389" s="122"/>
      <c r="G389" s="124">
        <f>G390+G404</f>
        <v>28175.22717</v>
      </c>
      <c r="H389" s="163"/>
    </row>
    <row r="390" spans="1:8" s="156" customFormat="1" ht="15">
      <c r="A390" s="126"/>
      <c r="B390" s="121" t="s">
        <v>309</v>
      </c>
      <c r="C390" s="122" t="s">
        <v>154</v>
      </c>
      <c r="D390" s="122" t="s">
        <v>310</v>
      </c>
      <c r="E390" s="123"/>
      <c r="F390" s="122"/>
      <c r="G390" s="124">
        <f>G391</f>
        <v>27425.22717</v>
      </c>
      <c r="H390" s="163"/>
    </row>
    <row r="391" spans="1:8" s="156" customFormat="1" ht="15">
      <c r="A391" s="126"/>
      <c r="B391" s="121" t="s">
        <v>378</v>
      </c>
      <c r="C391" s="122" t="s">
        <v>154</v>
      </c>
      <c r="D391" s="122" t="s">
        <v>310</v>
      </c>
      <c r="E391" s="123" t="s">
        <v>117</v>
      </c>
      <c r="F391" s="122"/>
      <c r="G391" s="124">
        <f>G392+G398</f>
        <v>27425.22717</v>
      </c>
      <c r="H391" s="163"/>
    </row>
    <row r="392" spans="1:8" s="156" customFormat="1" ht="30.75">
      <c r="A392" s="126"/>
      <c r="B392" s="121" t="s">
        <v>102</v>
      </c>
      <c r="C392" s="122" t="s">
        <v>154</v>
      </c>
      <c r="D392" s="122" t="s">
        <v>310</v>
      </c>
      <c r="E392" s="123" t="s">
        <v>242</v>
      </c>
      <c r="F392" s="122"/>
      <c r="G392" s="124">
        <f>G393</f>
        <v>5545.11764</v>
      </c>
      <c r="H392" s="163"/>
    </row>
    <row r="393" spans="1:8" s="156" customFormat="1" ht="30.75">
      <c r="A393" s="126"/>
      <c r="B393" s="121" t="s">
        <v>399</v>
      </c>
      <c r="C393" s="122" t="s">
        <v>154</v>
      </c>
      <c r="D393" s="122" t="s">
        <v>310</v>
      </c>
      <c r="E393" s="123" t="s">
        <v>242</v>
      </c>
      <c r="F393" s="122" t="s">
        <v>373</v>
      </c>
      <c r="G393" s="124">
        <v>5545.11764</v>
      </c>
      <c r="H393" s="170"/>
    </row>
    <row r="394" spans="1:8" s="164" customFormat="1" ht="15">
      <c r="A394" s="136"/>
      <c r="B394" s="142" t="s">
        <v>0</v>
      </c>
      <c r="C394" s="122"/>
      <c r="D394" s="122"/>
      <c r="E394" s="123"/>
      <c r="F394" s="122"/>
      <c r="G394" s="133">
        <f>250</f>
        <v>250</v>
      </c>
      <c r="H394" s="157"/>
    </row>
    <row r="395" spans="1:8" s="162" customFormat="1" ht="15">
      <c r="A395" s="136"/>
      <c r="B395" s="142" t="s">
        <v>383</v>
      </c>
      <c r="C395" s="122"/>
      <c r="D395" s="122"/>
      <c r="E395" s="123"/>
      <c r="F395" s="122"/>
      <c r="G395" s="133">
        <f>1203.61396-698.23619</f>
        <v>505.37776999999994</v>
      </c>
      <c r="H395" s="157"/>
    </row>
    <row r="396" spans="1:8" s="162" customFormat="1" ht="15">
      <c r="A396" s="136"/>
      <c r="B396" s="142" t="s">
        <v>381</v>
      </c>
      <c r="C396" s="122"/>
      <c r="D396" s="122"/>
      <c r="E396" s="123"/>
      <c r="F396" s="122"/>
      <c r="G396" s="133">
        <f>375.72352-118.14384</f>
        <v>257.57968</v>
      </c>
      <c r="H396" s="157"/>
    </row>
    <row r="397" spans="1:8" s="162" customFormat="1" ht="26.25">
      <c r="A397" s="136"/>
      <c r="B397" s="142" t="s">
        <v>384</v>
      </c>
      <c r="C397" s="122"/>
      <c r="D397" s="122"/>
      <c r="E397" s="123"/>
      <c r="F397" s="122"/>
      <c r="G397" s="133">
        <v>300</v>
      </c>
      <c r="H397" s="157"/>
    </row>
    <row r="398" spans="1:8" s="172" customFormat="1" ht="30.75">
      <c r="A398" s="146"/>
      <c r="B398" s="121" t="s">
        <v>187</v>
      </c>
      <c r="C398" s="122" t="s">
        <v>154</v>
      </c>
      <c r="D398" s="122" t="s">
        <v>310</v>
      </c>
      <c r="E398" s="123" t="s">
        <v>243</v>
      </c>
      <c r="F398" s="147"/>
      <c r="G398" s="124">
        <f>G399</f>
        <v>21880.109529999998</v>
      </c>
      <c r="H398" s="171"/>
    </row>
    <row r="399" spans="1:8" s="169" customFormat="1" ht="30.75">
      <c r="A399" s="126"/>
      <c r="B399" s="121" t="s">
        <v>399</v>
      </c>
      <c r="C399" s="122" t="s">
        <v>154</v>
      </c>
      <c r="D399" s="122" t="s">
        <v>310</v>
      </c>
      <c r="E399" s="123" t="s">
        <v>243</v>
      </c>
      <c r="F399" s="122" t="s">
        <v>373</v>
      </c>
      <c r="G399" s="124">
        <f>21827.95093+52.1586</f>
        <v>21880.109529999998</v>
      </c>
      <c r="H399" s="170"/>
    </row>
    <row r="400" spans="1:8" s="164" customFormat="1" ht="13.5">
      <c r="A400" s="137"/>
      <c r="B400" s="142" t="s">
        <v>0</v>
      </c>
      <c r="C400" s="131"/>
      <c r="D400" s="131"/>
      <c r="E400" s="132"/>
      <c r="F400" s="131"/>
      <c r="G400" s="133">
        <f>250+200+100</f>
        <v>550</v>
      </c>
      <c r="H400" s="112"/>
    </row>
    <row r="401" spans="1:8" s="156" customFormat="1" ht="15">
      <c r="A401" s="126"/>
      <c r="B401" s="142" t="s">
        <v>382</v>
      </c>
      <c r="C401" s="122"/>
      <c r="D401" s="122"/>
      <c r="E401" s="123"/>
      <c r="F401" s="122"/>
      <c r="G401" s="133">
        <f>1061.03969+963.16031</f>
        <v>2024.2</v>
      </c>
      <c r="H401" s="170"/>
    </row>
    <row r="402" spans="1:8" s="156" customFormat="1" ht="15">
      <c r="A402" s="126"/>
      <c r="B402" s="142" t="s">
        <v>383</v>
      </c>
      <c r="C402" s="122"/>
      <c r="D402" s="122"/>
      <c r="E402" s="123"/>
      <c r="F402" s="122"/>
      <c r="G402" s="133">
        <f>1325.96317+698.23619</f>
        <v>2024.19936</v>
      </c>
      <c r="H402" s="170"/>
    </row>
    <row r="403" spans="1:8" s="156" customFormat="1" ht="15">
      <c r="A403" s="126"/>
      <c r="B403" s="142" t="s">
        <v>381</v>
      </c>
      <c r="C403" s="122"/>
      <c r="D403" s="122"/>
      <c r="E403" s="123"/>
      <c r="F403" s="122"/>
      <c r="G403" s="133">
        <f>16.2084+118.14384</f>
        <v>134.35224</v>
      </c>
      <c r="H403" s="170"/>
    </row>
    <row r="404" spans="1:8" s="156" customFormat="1" ht="15">
      <c r="A404" s="126"/>
      <c r="B404" s="121" t="s">
        <v>374</v>
      </c>
      <c r="C404" s="122" t="s">
        <v>154</v>
      </c>
      <c r="D404" s="122" t="s">
        <v>375</v>
      </c>
      <c r="E404" s="123"/>
      <c r="F404" s="122"/>
      <c r="G404" s="124">
        <f>G405</f>
        <v>750</v>
      </c>
      <c r="H404" s="157"/>
    </row>
    <row r="405" spans="1:8" s="156" customFormat="1" ht="30.75">
      <c r="A405" s="126"/>
      <c r="B405" s="121" t="s">
        <v>408</v>
      </c>
      <c r="C405" s="122" t="s">
        <v>154</v>
      </c>
      <c r="D405" s="122" t="s">
        <v>375</v>
      </c>
      <c r="E405" s="123" t="s">
        <v>211</v>
      </c>
      <c r="F405" s="122"/>
      <c r="G405" s="124">
        <f>G406</f>
        <v>750</v>
      </c>
      <c r="H405" s="157"/>
    </row>
    <row r="406" spans="1:8" s="156" customFormat="1" ht="46.5">
      <c r="A406" s="126"/>
      <c r="B406" s="121" t="s">
        <v>409</v>
      </c>
      <c r="C406" s="122" t="s">
        <v>154</v>
      </c>
      <c r="D406" s="122" t="s">
        <v>375</v>
      </c>
      <c r="E406" s="123" t="s">
        <v>212</v>
      </c>
      <c r="F406" s="122"/>
      <c r="G406" s="124">
        <f>G407</f>
        <v>750</v>
      </c>
      <c r="H406" s="157"/>
    </row>
    <row r="407" spans="1:8" s="156" customFormat="1" ht="78">
      <c r="A407" s="126"/>
      <c r="B407" s="138" t="s">
        <v>1</v>
      </c>
      <c r="C407" s="122" t="s">
        <v>154</v>
      </c>
      <c r="D407" s="122" t="s">
        <v>375</v>
      </c>
      <c r="E407" s="123" t="s">
        <v>213</v>
      </c>
      <c r="F407" s="122"/>
      <c r="G407" s="124">
        <f>G408</f>
        <v>750</v>
      </c>
      <c r="H407" s="157"/>
    </row>
    <row r="408" spans="1:8" s="156" customFormat="1" ht="46.5">
      <c r="A408" s="126"/>
      <c r="B408" s="138" t="s">
        <v>215</v>
      </c>
      <c r="C408" s="122" t="s">
        <v>154</v>
      </c>
      <c r="D408" s="122" t="s">
        <v>375</v>
      </c>
      <c r="E408" s="123" t="s">
        <v>214</v>
      </c>
      <c r="F408" s="122"/>
      <c r="G408" s="124">
        <f>G409+G411</f>
        <v>750</v>
      </c>
      <c r="H408" s="157"/>
    </row>
    <row r="409" spans="1:8" s="156" customFormat="1" ht="15">
      <c r="A409" s="126"/>
      <c r="B409" s="121" t="s">
        <v>366</v>
      </c>
      <c r="C409" s="122" t="s">
        <v>154</v>
      </c>
      <c r="D409" s="122" t="s">
        <v>375</v>
      </c>
      <c r="E409" s="123" t="s">
        <v>214</v>
      </c>
      <c r="F409" s="122" t="s">
        <v>364</v>
      </c>
      <c r="G409" s="124">
        <f>250+100</f>
        <v>350</v>
      </c>
      <c r="H409" s="157"/>
    </row>
    <row r="410" spans="1:8" s="156" customFormat="1" ht="15">
      <c r="A410" s="126"/>
      <c r="B410" s="142" t="s">
        <v>0</v>
      </c>
      <c r="C410" s="122"/>
      <c r="D410" s="122"/>
      <c r="E410" s="123"/>
      <c r="F410" s="122"/>
      <c r="G410" s="133">
        <v>100</v>
      </c>
      <c r="H410" s="157"/>
    </row>
    <row r="411" spans="1:8" s="156" customFormat="1" ht="30.75">
      <c r="A411" s="126"/>
      <c r="B411" s="138" t="s">
        <v>399</v>
      </c>
      <c r="C411" s="122" t="s">
        <v>154</v>
      </c>
      <c r="D411" s="122" t="s">
        <v>375</v>
      </c>
      <c r="E411" s="123" t="s">
        <v>214</v>
      </c>
      <c r="F411" s="122" t="s">
        <v>373</v>
      </c>
      <c r="G411" s="124">
        <v>400</v>
      </c>
      <c r="H411" s="157"/>
    </row>
    <row r="412" spans="1:8" s="156" customFormat="1" ht="15">
      <c r="A412" s="126"/>
      <c r="B412" s="121" t="s">
        <v>349</v>
      </c>
      <c r="C412" s="122" t="s">
        <v>154</v>
      </c>
      <c r="D412" s="122" t="s">
        <v>350</v>
      </c>
      <c r="E412" s="123"/>
      <c r="F412" s="122"/>
      <c r="G412" s="124">
        <f aca="true" t="shared" si="2" ref="G412:G417">G413</f>
        <v>11045.44</v>
      </c>
      <c r="H412" s="157"/>
    </row>
    <row r="413" spans="1:8" s="156" customFormat="1" ht="15">
      <c r="A413" s="126"/>
      <c r="B413" s="125" t="s">
        <v>347</v>
      </c>
      <c r="C413" s="122" t="s">
        <v>154</v>
      </c>
      <c r="D413" s="122" t="s">
        <v>346</v>
      </c>
      <c r="E413" s="123"/>
      <c r="F413" s="122"/>
      <c r="G413" s="124">
        <f t="shared" si="2"/>
        <v>11045.44</v>
      </c>
      <c r="H413" s="157"/>
    </row>
    <row r="414" spans="1:8" s="156" customFormat="1" ht="30.75">
      <c r="A414" s="126"/>
      <c r="B414" s="141" t="s">
        <v>76</v>
      </c>
      <c r="C414" s="122" t="s">
        <v>154</v>
      </c>
      <c r="D414" s="122" t="s">
        <v>346</v>
      </c>
      <c r="E414" s="123" t="s">
        <v>40</v>
      </c>
      <c r="F414" s="122"/>
      <c r="G414" s="124">
        <f t="shared" si="2"/>
        <v>11045.44</v>
      </c>
      <c r="H414" s="157"/>
    </row>
    <row r="415" spans="1:8" s="156" customFormat="1" ht="46.5">
      <c r="A415" s="126"/>
      <c r="B415" s="141" t="s">
        <v>80</v>
      </c>
      <c r="C415" s="122" t="s">
        <v>154</v>
      </c>
      <c r="D415" s="122" t="s">
        <v>346</v>
      </c>
      <c r="E415" s="123" t="s">
        <v>244</v>
      </c>
      <c r="F415" s="122"/>
      <c r="G415" s="124">
        <f>G416+G419+G422</f>
        <v>11045.44</v>
      </c>
      <c r="H415" s="157"/>
    </row>
    <row r="416" spans="1:8" s="115" customFormat="1" ht="93">
      <c r="A416" s="148"/>
      <c r="B416" s="139" t="s">
        <v>87</v>
      </c>
      <c r="C416" s="122" t="s">
        <v>154</v>
      </c>
      <c r="D416" s="122" t="s">
        <v>346</v>
      </c>
      <c r="E416" s="123" t="s">
        <v>245</v>
      </c>
      <c r="F416" s="122"/>
      <c r="G416" s="124">
        <f t="shared" si="2"/>
        <v>1500</v>
      </c>
      <c r="H416" s="168"/>
    </row>
    <row r="417" spans="1:8" s="115" customFormat="1" ht="30.75">
      <c r="A417" s="148"/>
      <c r="B417" s="139" t="s">
        <v>247</v>
      </c>
      <c r="C417" s="122" t="s">
        <v>154</v>
      </c>
      <c r="D417" s="122" t="s">
        <v>346</v>
      </c>
      <c r="E417" s="123" t="s">
        <v>246</v>
      </c>
      <c r="F417" s="122"/>
      <c r="G417" s="124">
        <f t="shared" si="2"/>
        <v>1500</v>
      </c>
      <c r="H417" s="168"/>
    </row>
    <row r="418" spans="1:8" s="160" customFormat="1" ht="15">
      <c r="A418" s="126"/>
      <c r="B418" s="125" t="s">
        <v>370</v>
      </c>
      <c r="C418" s="122" t="s">
        <v>154</v>
      </c>
      <c r="D418" s="122" t="s">
        <v>346</v>
      </c>
      <c r="E418" s="123" t="s">
        <v>246</v>
      </c>
      <c r="F418" s="122" t="s">
        <v>369</v>
      </c>
      <c r="G418" s="124">
        <v>1500</v>
      </c>
      <c r="H418" s="159"/>
    </row>
    <row r="419" spans="1:8" s="160" customFormat="1" ht="62.25">
      <c r="A419" s="126"/>
      <c r="B419" s="125" t="s">
        <v>138</v>
      </c>
      <c r="C419" s="122" t="s">
        <v>154</v>
      </c>
      <c r="D419" s="122" t="s">
        <v>346</v>
      </c>
      <c r="E419" s="123" t="s">
        <v>426</v>
      </c>
      <c r="F419" s="122"/>
      <c r="G419" s="124">
        <f>G420</f>
        <v>4864.6328</v>
      </c>
      <c r="H419" s="159"/>
    </row>
    <row r="420" spans="1:8" s="160" customFormat="1" ht="30.75">
      <c r="A420" s="126"/>
      <c r="B420" s="125" t="s">
        <v>247</v>
      </c>
      <c r="C420" s="122" t="s">
        <v>154</v>
      </c>
      <c r="D420" s="122" t="s">
        <v>346</v>
      </c>
      <c r="E420" s="123" t="s">
        <v>425</v>
      </c>
      <c r="F420" s="122"/>
      <c r="G420" s="124">
        <f>G421</f>
        <v>4864.6328</v>
      </c>
      <c r="H420" s="159"/>
    </row>
    <row r="421" spans="1:8" s="160" customFormat="1" ht="15">
      <c r="A421" s="126"/>
      <c r="B421" s="125" t="s">
        <v>370</v>
      </c>
      <c r="C421" s="122" t="s">
        <v>154</v>
      </c>
      <c r="D421" s="122" t="s">
        <v>346</v>
      </c>
      <c r="E421" s="123" t="s">
        <v>425</v>
      </c>
      <c r="F421" s="122" t="s">
        <v>369</v>
      </c>
      <c r="G421" s="124">
        <v>4864.6328</v>
      </c>
      <c r="H421" s="159"/>
    </row>
    <row r="422" spans="1:8" s="160" customFormat="1" ht="62.25">
      <c r="A422" s="126"/>
      <c r="B422" s="125" t="s">
        <v>186</v>
      </c>
      <c r="C422" s="122" t="s">
        <v>154</v>
      </c>
      <c r="D422" s="122" t="s">
        <v>346</v>
      </c>
      <c r="E422" s="123" t="s">
        <v>185</v>
      </c>
      <c r="F422" s="122"/>
      <c r="G422" s="124">
        <f>G423</f>
        <v>4680.8072</v>
      </c>
      <c r="H422" s="159"/>
    </row>
    <row r="423" spans="1:8" s="160" customFormat="1" ht="30.75">
      <c r="A423" s="126"/>
      <c r="B423" s="125" t="s">
        <v>247</v>
      </c>
      <c r="C423" s="122" t="s">
        <v>154</v>
      </c>
      <c r="D423" s="122" t="s">
        <v>346</v>
      </c>
      <c r="E423" s="123" t="s">
        <v>184</v>
      </c>
      <c r="F423" s="122"/>
      <c r="G423" s="124">
        <f>G424</f>
        <v>4680.8072</v>
      </c>
      <c r="H423" s="159"/>
    </row>
    <row r="424" spans="1:8" s="160" customFormat="1" ht="15">
      <c r="A424" s="126"/>
      <c r="B424" s="125" t="s">
        <v>370</v>
      </c>
      <c r="C424" s="122" t="s">
        <v>154</v>
      </c>
      <c r="D424" s="122" t="s">
        <v>346</v>
      </c>
      <c r="E424" s="123" t="s">
        <v>184</v>
      </c>
      <c r="F424" s="122" t="s">
        <v>369</v>
      </c>
      <c r="G424" s="124">
        <v>4680.8072</v>
      </c>
      <c r="H424" s="159"/>
    </row>
    <row r="425" spans="1:8" s="156" customFormat="1" ht="15">
      <c r="A425" s="126"/>
      <c r="B425" s="148" t="s">
        <v>165</v>
      </c>
      <c r="C425" s="122" t="s">
        <v>154</v>
      </c>
      <c r="D425" s="122" t="s">
        <v>163</v>
      </c>
      <c r="E425" s="123"/>
      <c r="F425" s="122"/>
      <c r="G425" s="124">
        <f>G426</f>
        <v>11730.46866</v>
      </c>
      <c r="H425" s="157"/>
    </row>
    <row r="426" spans="1:8" s="156" customFormat="1" ht="15">
      <c r="A426" s="126"/>
      <c r="B426" s="148" t="s">
        <v>166</v>
      </c>
      <c r="C426" s="122" t="s">
        <v>154</v>
      </c>
      <c r="D426" s="122" t="s">
        <v>167</v>
      </c>
      <c r="E426" s="123"/>
      <c r="F426" s="122"/>
      <c r="G426" s="124">
        <f>G427+G433</f>
        <v>11730.46866</v>
      </c>
      <c r="H426" s="157"/>
    </row>
    <row r="427" spans="1:8" s="156" customFormat="1" ht="15">
      <c r="A427" s="126"/>
      <c r="B427" s="121" t="s">
        <v>378</v>
      </c>
      <c r="C427" s="122" t="s">
        <v>154</v>
      </c>
      <c r="D427" s="122" t="s">
        <v>167</v>
      </c>
      <c r="E427" s="123" t="s">
        <v>117</v>
      </c>
      <c r="F427" s="122"/>
      <c r="G427" s="124">
        <f>G428</f>
        <v>11070.46866</v>
      </c>
      <c r="H427" s="157"/>
    </row>
    <row r="428" spans="1:8" s="156" customFormat="1" ht="46.5">
      <c r="A428" s="126"/>
      <c r="B428" s="121" t="s">
        <v>103</v>
      </c>
      <c r="C428" s="122" t="s">
        <v>154</v>
      </c>
      <c r="D428" s="122" t="s">
        <v>167</v>
      </c>
      <c r="E428" s="123" t="s">
        <v>248</v>
      </c>
      <c r="F428" s="122"/>
      <c r="G428" s="124">
        <f>G429</f>
        <v>11070.46866</v>
      </c>
      <c r="H428" s="158"/>
    </row>
    <row r="429" spans="1:9" s="169" customFormat="1" ht="30.75">
      <c r="A429" s="126"/>
      <c r="B429" s="121" t="s">
        <v>399</v>
      </c>
      <c r="C429" s="122" t="s">
        <v>154</v>
      </c>
      <c r="D429" s="122" t="s">
        <v>167</v>
      </c>
      <c r="E429" s="123" t="s">
        <v>248</v>
      </c>
      <c r="F429" s="122" t="s">
        <v>373</v>
      </c>
      <c r="G429" s="124">
        <f>11530.77745+250+250+296.40597-26.83+9.69-500-739.57476</f>
        <v>11070.46866</v>
      </c>
      <c r="H429" s="170"/>
      <c r="I429" s="182"/>
    </row>
    <row r="430" spans="1:8" s="164" customFormat="1" ht="12.75">
      <c r="A430" s="137"/>
      <c r="B430" s="130" t="s">
        <v>388</v>
      </c>
      <c r="C430" s="131"/>
      <c r="D430" s="131"/>
      <c r="E430" s="132"/>
      <c r="F430" s="131"/>
      <c r="G430" s="133">
        <f>250+250</f>
        <v>500</v>
      </c>
      <c r="H430" s="157"/>
    </row>
    <row r="431" spans="1:8" s="164" customFormat="1" ht="13.5">
      <c r="A431" s="137"/>
      <c r="B431" s="142" t="s">
        <v>383</v>
      </c>
      <c r="C431" s="131"/>
      <c r="D431" s="131"/>
      <c r="E431" s="132"/>
      <c r="F431" s="131"/>
      <c r="G431" s="133">
        <f>1109.14287</f>
        <v>1109.14287</v>
      </c>
      <c r="H431" s="112"/>
    </row>
    <row r="432" spans="1:8" s="164" customFormat="1" ht="13.5">
      <c r="A432" s="137"/>
      <c r="B432" s="142" t="s">
        <v>381</v>
      </c>
      <c r="C432" s="131"/>
      <c r="D432" s="131"/>
      <c r="E432" s="132"/>
      <c r="F432" s="131"/>
      <c r="G432" s="133">
        <f>243.78676</f>
        <v>243.78676</v>
      </c>
      <c r="H432" s="112"/>
    </row>
    <row r="433" spans="1:8" s="172" customFormat="1" ht="30.75">
      <c r="A433" s="146"/>
      <c r="B433" s="121" t="s">
        <v>405</v>
      </c>
      <c r="C433" s="122" t="s">
        <v>154</v>
      </c>
      <c r="D433" s="122" t="s">
        <v>167</v>
      </c>
      <c r="E433" s="123" t="s">
        <v>235</v>
      </c>
      <c r="F433" s="147"/>
      <c r="G433" s="124">
        <f>G434</f>
        <v>660</v>
      </c>
      <c r="H433" s="171"/>
    </row>
    <row r="434" spans="1:8" s="156" customFormat="1" ht="46.5">
      <c r="A434" s="126"/>
      <c r="B434" s="138" t="s">
        <v>406</v>
      </c>
      <c r="C434" s="122" t="s">
        <v>154</v>
      </c>
      <c r="D434" s="122" t="s">
        <v>167</v>
      </c>
      <c r="E434" s="123" t="s">
        <v>249</v>
      </c>
      <c r="F434" s="122"/>
      <c r="G434" s="124">
        <f>G435</f>
        <v>660</v>
      </c>
      <c r="H434" s="170"/>
    </row>
    <row r="435" spans="1:8" s="156" customFormat="1" ht="93">
      <c r="A435" s="126"/>
      <c r="B435" s="138" t="s">
        <v>407</v>
      </c>
      <c r="C435" s="122" t="s">
        <v>154</v>
      </c>
      <c r="D435" s="122" t="s">
        <v>167</v>
      </c>
      <c r="E435" s="123" t="s">
        <v>250</v>
      </c>
      <c r="F435" s="122"/>
      <c r="G435" s="124">
        <f>G436</f>
        <v>660</v>
      </c>
      <c r="H435" s="170"/>
    </row>
    <row r="436" spans="1:8" s="156" customFormat="1" ht="30.75">
      <c r="A436" s="126"/>
      <c r="B436" s="138" t="s">
        <v>252</v>
      </c>
      <c r="C436" s="122" t="s">
        <v>154</v>
      </c>
      <c r="D436" s="122" t="s">
        <v>167</v>
      </c>
      <c r="E436" s="123" t="s">
        <v>251</v>
      </c>
      <c r="F436" s="122"/>
      <c r="G436" s="124">
        <f>G437</f>
        <v>660</v>
      </c>
      <c r="H436" s="170"/>
    </row>
    <row r="437" spans="1:8" s="156" customFormat="1" ht="15">
      <c r="A437" s="136"/>
      <c r="B437" s="121" t="s">
        <v>366</v>
      </c>
      <c r="C437" s="122" t="s">
        <v>154</v>
      </c>
      <c r="D437" s="122" t="s">
        <v>167</v>
      </c>
      <c r="E437" s="123" t="s">
        <v>251</v>
      </c>
      <c r="F437" s="122" t="s">
        <v>364</v>
      </c>
      <c r="G437" s="124">
        <f>410+250</f>
        <v>660</v>
      </c>
      <c r="H437" s="112"/>
    </row>
    <row r="438" spans="1:8" s="164" customFormat="1" ht="13.5">
      <c r="A438" s="137"/>
      <c r="B438" s="130" t="s">
        <v>388</v>
      </c>
      <c r="C438" s="131"/>
      <c r="D438" s="131"/>
      <c r="E438" s="132"/>
      <c r="F438" s="131"/>
      <c r="G438" s="133">
        <f>50+250+250</f>
        <v>550</v>
      </c>
      <c r="H438" s="112"/>
    </row>
    <row r="439" spans="1:8" s="156" customFormat="1" ht="15">
      <c r="A439" s="107">
        <v>9</v>
      </c>
      <c r="B439" s="108" t="s">
        <v>156</v>
      </c>
      <c r="C439" s="109" t="s">
        <v>155</v>
      </c>
      <c r="D439" s="109"/>
      <c r="E439" s="110"/>
      <c r="F439" s="109"/>
      <c r="G439" s="111">
        <f>G440+G458+G480</f>
        <v>37940.154650000004</v>
      </c>
      <c r="H439" s="112"/>
    </row>
    <row r="440" spans="1:8" s="156" customFormat="1" ht="15">
      <c r="A440" s="126"/>
      <c r="B440" s="121" t="s">
        <v>320</v>
      </c>
      <c r="C440" s="122" t="s">
        <v>155</v>
      </c>
      <c r="D440" s="122" t="s">
        <v>321</v>
      </c>
      <c r="E440" s="123"/>
      <c r="F440" s="122"/>
      <c r="G440" s="124">
        <f>G441+G447+G451</f>
        <v>36934.095680000006</v>
      </c>
      <c r="H440" s="157"/>
    </row>
    <row r="441" spans="1:8" s="156" customFormat="1" ht="30.75">
      <c r="A441" s="126"/>
      <c r="B441" s="121" t="s">
        <v>171</v>
      </c>
      <c r="C441" s="122" t="s">
        <v>155</v>
      </c>
      <c r="D441" s="122" t="s">
        <v>325</v>
      </c>
      <c r="E441" s="123" t="s">
        <v>323</v>
      </c>
      <c r="F441" s="122" t="s">
        <v>323</v>
      </c>
      <c r="G441" s="124">
        <f>G442</f>
        <v>5937.76543</v>
      </c>
      <c r="H441" s="157"/>
    </row>
    <row r="442" spans="1:8" s="156" customFormat="1" ht="15">
      <c r="A442" s="126"/>
      <c r="B442" s="121" t="s">
        <v>378</v>
      </c>
      <c r="C442" s="122" t="s">
        <v>155</v>
      </c>
      <c r="D442" s="122" t="s">
        <v>325</v>
      </c>
      <c r="E442" s="123" t="s">
        <v>117</v>
      </c>
      <c r="F442" s="122"/>
      <c r="G442" s="124">
        <f>G443+G445</f>
        <v>5937.76543</v>
      </c>
      <c r="H442" s="157"/>
    </row>
    <row r="443" spans="1:8" s="156" customFormat="1" ht="46.5">
      <c r="A443" s="126"/>
      <c r="B443" s="121" t="s">
        <v>397</v>
      </c>
      <c r="C443" s="122" t="s">
        <v>155</v>
      </c>
      <c r="D443" s="122" t="s">
        <v>325</v>
      </c>
      <c r="E443" s="123" t="s">
        <v>118</v>
      </c>
      <c r="F443" s="122"/>
      <c r="G443" s="124">
        <f>G444</f>
        <v>5544.065430000001</v>
      </c>
      <c r="H443" s="157"/>
    </row>
    <row r="444" spans="1:8" s="169" customFormat="1" ht="46.5">
      <c r="A444" s="126"/>
      <c r="B444" s="121" t="s">
        <v>365</v>
      </c>
      <c r="C444" s="122" t="s">
        <v>155</v>
      </c>
      <c r="D444" s="122" t="s">
        <v>325</v>
      </c>
      <c r="E444" s="123" t="s">
        <v>118</v>
      </c>
      <c r="F444" s="122" t="s">
        <v>363</v>
      </c>
      <c r="G444" s="124">
        <f>5544.21543-0.15</f>
        <v>5544.065430000001</v>
      </c>
      <c r="H444" s="157"/>
    </row>
    <row r="445" spans="1:8" s="156" customFormat="1" ht="46.5">
      <c r="A445" s="126"/>
      <c r="B445" s="121" t="s">
        <v>71</v>
      </c>
      <c r="C445" s="122" t="s">
        <v>155</v>
      </c>
      <c r="D445" s="122" t="s">
        <v>325</v>
      </c>
      <c r="E445" s="123" t="s">
        <v>292</v>
      </c>
      <c r="F445" s="122"/>
      <c r="G445" s="124">
        <f>G446</f>
        <v>393.7</v>
      </c>
      <c r="H445" s="163"/>
    </row>
    <row r="446" spans="1:8" s="156" customFormat="1" ht="15">
      <c r="A446" s="126"/>
      <c r="B446" s="121" t="s">
        <v>366</v>
      </c>
      <c r="C446" s="122" t="s">
        <v>155</v>
      </c>
      <c r="D446" s="122" t="s">
        <v>325</v>
      </c>
      <c r="E446" s="123" t="s">
        <v>292</v>
      </c>
      <c r="F446" s="122" t="s">
        <v>364</v>
      </c>
      <c r="G446" s="124">
        <v>393.7</v>
      </c>
      <c r="H446" s="157"/>
    </row>
    <row r="447" spans="1:8" s="156" customFormat="1" ht="15">
      <c r="A447" s="126"/>
      <c r="B447" s="121" t="s">
        <v>290</v>
      </c>
      <c r="C447" s="122" t="s">
        <v>155</v>
      </c>
      <c r="D447" s="122" t="s">
        <v>291</v>
      </c>
      <c r="E447" s="123"/>
      <c r="F447" s="122"/>
      <c r="G447" s="124">
        <f>G448</f>
        <v>1947.833</v>
      </c>
      <c r="H447" s="157"/>
    </row>
    <row r="448" spans="1:8" s="156" customFormat="1" ht="15">
      <c r="A448" s="126"/>
      <c r="B448" s="121" t="s">
        <v>378</v>
      </c>
      <c r="C448" s="122" t="s">
        <v>155</v>
      </c>
      <c r="D448" s="122" t="s">
        <v>291</v>
      </c>
      <c r="E448" s="123" t="s">
        <v>117</v>
      </c>
      <c r="F448" s="122"/>
      <c r="G448" s="124">
        <f>G449</f>
        <v>1947.833</v>
      </c>
      <c r="H448" s="157"/>
    </row>
    <row r="449" spans="1:8" s="156" customFormat="1" ht="15">
      <c r="A449" s="126"/>
      <c r="B449" s="121" t="s">
        <v>326</v>
      </c>
      <c r="C449" s="122" t="s">
        <v>155</v>
      </c>
      <c r="D449" s="122" t="s">
        <v>291</v>
      </c>
      <c r="E449" s="123" t="s">
        <v>123</v>
      </c>
      <c r="F449" s="122"/>
      <c r="G449" s="124">
        <f>G450</f>
        <v>1947.833</v>
      </c>
      <c r="H449" s="157"/>
    </row>
    <row r="450" spans="1:8" s="169" customFormat="1" ht="15">
      <c r="A450" s="126"/>
      <c r="B450" s="121" t="s">
        <v>366</v>
      </c>
      <c r="C450" s="122" t="s">
        <v>155</v>
      </c>
      <c r="D450" s="122" t="s">
        <v>291</v>
      </c>
      <c r="E450" s="123" t="s">
        <v>123</v>
      </c>
      <c r="F450" s="122" t="s">
        <v>364</v>
      </c>
      <c r="G450" s="124">
        <f>1950.335-2.502</f>
        <v>1947.833</v>
      </c>
      <c r="H450" s="157"/>
    </row>
    <row r="451" spans="1:8" s="156" customFormat="1" ht="15">
      <c r="A451" s="126"/>
      <c r="B451" s="121" t="s">
        <v>343</v>
      </c>
      <c r="C451" s="122" t="s">
        <v>155</v>
      </c>
      <c r="D451" s="122" t="s">
        <v>164</v>
      </c>
      <c r="E451" s="123"/>
      <c r="F451" s="122"/>
      <c r="G451" s="124">
        <f>G452</f>
        <v>29048.497250000004</v>
      </c>
      <c r="H451" s="157"/>
    </row>
    <row r="452" spans="1:8" s="156" customFormat="1" ht="15">
      <c r="A452" s="126"/>
      <c r="B452" s="121" t="s">
        <v>378</v>
      </c>
      <c r="C452" s="122" t="s">
        <v>155</v>
      </c>
      <c r="D452" s="122" t="s">
        <v>164</v>
      </c>
      <c r="E452" s="123" t="s">
        <v>117</v>
      </c>
      <c r="F452" s="122"/>
      <c r="G452" s="124">
        <f>G453</f>
        <v>29048.497250000004</v>
      </c>
      <c r="H452" s="157"/>
    </row>
    <row r="453" spans="1:8" s="156" customFormat="1" ht="46.5">
      <c r="A453" s="126"/>
      <c r="B453" s="121" t="s">
        <v>306</v>
      </c>
      <c r="C453" s="122" t="s">
        <v>155</v>
      </c>
      <c r="D453" s="122" t="s">
        <v>164</v>
      </c>
      <c r="E453" s="123" t="s">
        <v>121</v>
      </c>
      <c r="F453" s="122"/>
      <c r="G453" s="124">
        <f>G454+G455+G457</f>
        <v>29048.497250000004</v>
      </c>
      <c r="H453" s="157"/>
    </row>
    <row r="454" spans="1:8" s="156" customFormat="1" ht="46.5">
      <c r="A454" s="126"/>
      <c r="B454" s="121" t="s">
        <v>365</v>
      </c>
      <c r="C454" s="122" t="s">
        <v>155</v>
      </c>
      <c r="D454" s="122" t="s">
        <v>164</v>
      </c>
      <c r="E454" s="123" t="s">
        <v>121</v>
      </c>
      <c r="F454" s="122" t="s">
        <v>363</v>
      </c>
      <c r="G454" s="124">
        <f>22739.40633+80</f>
        <v>22819.40633</v>
      </c>
      <c r="H454" s="157"/>
    </row>
    <row r="455" spans="1:8" s="169" customFormat="1" ht="15">
      <c r="A455" s="126"/>
      <c r="B455" s="121" t="s">
        <v>366</v>
      </c>
      <c r="C455" s="122" t="s">
        <v>155</v>
      </c>
      <c r="D455" s="122" t="s">
        <v>164</v>
      </c>
      <c r="E455" s="123" t="s">
        <v>121</v>
      </c>
      <c r="F455" s="122" t="s">
        <v>364</v>
      </c>
      <c r="G455" s="124">
        <f>6306.42126-130.414</f>
        <v>6176.00726</v>
      </c>
      <c r="H455" s="157"/>
    </row>
    <row r="456" spans="1:8" s="162" customFormat="1" ht="12.75">
      <c r="A456" s="137"/>
      <c r="B456" s="130" t="s">
        <v>387</v>
      </c>
      <c r="C456" s="131"/>
      <c r="D456" s="131"/>
      <c r="E456" s="132"/>
      <c r="F456" s="131"/>
      <c r="G456" s="133">
        <f>395.0538</f>
        <v>395.0538</v>
      </c>
      <c r="H456" s="157"/>
    </row>
    <row r="457" spans="1:8" s="156" customFormat="1" ht="15">
      <c r="A457" s="126"/>
      <c r="B457" s="121" t="s">
        <v>368</v>
      </c>
      <c r="C457" s="122" t="s">
        <v>155</v>
      </c>
      <c r="D457" s="122" t="s">
        <v>164</v>
      </c>
      <c r="E457" s="123" t="s">
        <v>121</v>
      </c>
      <c r="F457" s="122" t="s">
        <v>367</v>
      </c>
      <c r="G457" s="124">
        <f>36.08366+17</f>
        <v>53.08366</v>
      </c>
      <c r="H457" s="157"/>
    </row>
    <row r="458" spans="1:8" s="162" customFormat="1" ht="15">
      <c r="A458" s="136"/>
      <c r="B458" s="121" t="s">
        <v>353</v>
      </c>
      <c r="C458" s="122" t="s">
        <v>155</v>
      </c>
      <c r="D458" s="122" t="s">
        <v>352</v>
      </c>
      <c r="E458" s="123"/>
      <c r="F458" s="122"/>
      <c r="G458" s="124">
        <f>G459+G465</f>
        <v>409.39197</v>
      </c>
      <c r="H458" s="157"/>
    </row>
    <row r="459" spans="1:8" s="156" customFormat="1" ht="30.75">
      <c r="A459" s="135"/>
      <c r="B459" s="125" t="s">
        <v>354</v>
      </c>
      <c r="C459" s="122" t="s">
        <v>155</v>
      </c>
      <c r="D459" s="122" t="s">
        <v>351</v>
      </c>
      <c r="E459" s="123"/>
      <c r="F459" s="122"/>
      <c r="G459" s="124">
        <f>G460</f>
        <v>58.90500000000001</v>
      </c>
      <c r="H459" s="157"/>
    </row>
    <row r="460" spans="1:8" s="156" customFormat="1" ht="46.5">
      <c r="A460" s="135"/>
      <c r="B460" s="125" t="s">
        <v>31</v>
      </c>
      <c r="C460" s="122" t="s">
        <v>155</v>
      </c>
      <c r="D460" s="122" t="s">
        <v>351</v>
      </c>
      <c r="E460" s="123" t="s">
        <v>222</v>
      </c>
      <c r="F460" s="122"/>
      <c r="G460" s="124">
        <f>G461</f>
        <v>58.90500000000001</v>
      </c>
      <c r="H460" s="157"/>
    </row>
    <row r="461" spans="1:8" s="152" customFormat="1" ht="62.25">
      <c r="A461" s="120"/>
      <c r="B461" s="125" t="s">
        <v>33</v>
      </c>
      <c r="C461" s="122" t="s">
        <v>155</v>
      </c>
      <c r="D461" s="122" t="s">
        <v>351</v>
      </c>
      <c r="E461" s="123" t="s">
        <v>253</v>
      </c>
      <c r="F461" s="122"/>
      <c r="G461" s="124">
        <f>G462</f>
        <v>58.90500000000001</v>
      </c>
      <c r="H461" s="157"/>
    </row>
    <row r="462" spans="1:8" s="152" customFormat="1" ht="108.75">
      <c r="A462" s="120"/>
      <c r="B462" s="149" t="s">
        <v>34</v>
      </c>
      <c r="C462" s="150" t="s">
        <v>155</v>
      </c>
      <c r="D462" s="150" t="s">
        <v>351</v>
      </c>
      <c r="E462" s="151" t="s">
        <v>254</v>
      </c>
      <c r="G462" s="153">
        <f>G463</f>
        <v>58.90500000000001</v>
      </c>
      <c r="H462" s="157"/>
    </row>
    <row r="463" spans="1:8" s="152" customFormat="1" ht="62.25">
      <c r="A463" s="120"/>
      <c r="B463" s="125" t="s">
        <v>256</v>
      </c>
      <c r="C463" s="122" t="s">
        <v>155</v>
      </c>
      <c r="D463" s="122" t="s">
        <v>351</v>
      </c>
      <c r="E463" s="123" t="s">
        <v>255</v>
      </c>
      <c r="F463" s="154"/>
      <c r="G463" s="124">
        <f>G464</f>
        <v>58.90500000000001</v>
      </c>
      <c r="H463" s="157"/>
    </row>
    <row r="464" spans="1:8" s="181" customFormat="1" ht="15">
      <c r="A464" s="120"/>
      <c r="B464" s="121" t="s">
        <v>366</v>
      </c>
      <c r="C464" s="122" t="s">
        <v>155</v>
      </c>
      <c r="D464" s="122" t="s">
        <v>351</v>
      </c>
      <c r="E464" s="123" t="s">
        <v>255</v>
      </c>
      <c r="F464" s="122" t="s">
        <v>364</v>
      </c>
      <c r="G464" s="124">
        <f>250-222.01+36.5-5.585</f>
        <v>58.90500000000001</v>
      </c>
      <c r="H464" s="157"/>
    </row>
    <row r="465" spans="1:8" s="152" customFormat="1" ht="15">
      <c r="A465" s="120"/>
      <c r="B465" s="121" t="s">
        <v>116</v>
      </c>
      <c r="C465" s="122" t="s">
        <v>155</v>
      </c>
      <c r="D465" s="122" t="s">
        <v>114</v>
      </c>
      <c r="E465" s="155"/>
      <c r="F465" s="122"/>
      <c r="G465" s="124">
        <f>G466</f>
        <v>350.48697</v>
      </c>
      <c r="H465" s="157"/>
    </row>
    <row r="466" spans="1:8" s="156" customFormat="1" ht="30.75">
      <c r="A466" s="126"/>
      <c r="B466" s="121" t="s">
        <v>13</v>
      </c>
      <c r="C466" s="122" t="s">
        <v>155</v>
      </c>
      <c r="D466" s="122" t="s">
        <v>114</v>
      </c>
      <c r="E466" s="123" t="s">
        <v>133</v>
      </c>
      <c r="F466" s="122"/>
      <c r="G466" s="124">
        <f>G467+G471</f>
        <v>350.48697</v>
      </c>
      <c r="H466" s="157"/>
    </row>
    <row r="467" spans="1:8" s="156" customFormat="1" ht="62.25">
      <c r="A467" s="126"/>
      <c r="B467" s="139" t="s">
        <v>12</v>
      </c>
      <c r="C467" s="122" t="s">
        <v>155</v>
      </c>
      <c r="D467" s="122" t="s">
        <v>114</v>
      </c>
      <c r="E467" s="123" t="s">
        <v>134</v>
      </c>
      <c r="F467" s="122"/>
      <c r="G467" s="124">
        <f>G468</f>
        <v>200</v>
      </c>
      <c r="H467" s="157"/>
    </row>
    <row r="468" spans="1:8" s="156" customFormat="1" ht="78">
      <c r="A468" s="126"/>
      <c r="B468" s="139" t="s">
        <v>86</v>
      </c>
      <c r="C468" s="122" t="s">
        <v>155</v>
      </c>
      <c r="D468" s="122" t="s">
        <v>114</v>
      </c>
      <c r="E468" s="123" t="s">
        <v>21</v>
      </c>
      <c r="F468" s="122"/>
      <c r="G468" s="124">
        <f>G469</f>
        <v>200</v>
      </c>
      <c r="H468" s="157"/>
    </row>
    <row r="469" spans="1:8" s="156" customFormat="1" ht="30.75">
      <c r="A469" s="126"/>
      <c r="B469" s="139" t="s">
        <v>427</v>
      </c>
      <c r="C469" s="122" t="s">
        <v>155</v>
      </c>
      <c r="D469" s="122" t="s">
        <v>114</v>
      </c>
      <c r="E469" s="123" t="s">
        <v>22</v>
      </c>
      <c r="F469" s="122"/>
      <c r="G469" s="124">
        <f>G470</f>
        <v>200</v>
      </c>
      <c r="H469" s="157"/>
    </row>
    <row r="470" spans="1:8" s="156" customFormat="1" ht="15">
      <c r="A470" s="126"/>
      <c r="B470" s="121" t="s">
        <v>366</v>
      </c>
      <c r="C470" s="122" t="s">
        <v>155</v>
      </c>
      <c r="D470" s="122" t="s">
        <v>114</v>
      </c>
      <c r="E470" s="123" t="s">
        <v>22</v>
      </c>
      <c r="F470" s="122" t="s">
        <v>364</v>
      </c>
      <c r="G470" s="124">
        <v>200</v>
      </c>
      <c r="H470" s="157"/>
    </row>
    <row r="471" spans="1:8" s="156" customFormat="1" ht="46.5">
      <c r="A471" s="126"/>
      <c r="B471" s="139" t="s">
        <v>16</v>
      </c>
      <c r="C471" s="122" t="s">
        <v>155</v>
      </c>
      <c r="D471" s="122" t="s">
        <v>114</v>
      </c>
      <c r="E471" s="123" t="s">
        <v>257</v>
      </c>
      <c r="F471" s="122"/>
      <c r="G471" s="124">
        <f>G472+G476</f>
        <v>150.48696999999999</v>
      </c>
      <c r="H471" s="157"/>
    </row>
    <row r="472" spans="1:8" s="156" customFormat="1" ht="93">
      <c r="A472" s="126"/>
      <c r="B472" s="139" t="s">
        <v>30</v>
      </c>
      <c r="C472" s="122" t="s">
        <v>155</v>
      </c>
      <c r="D472" s="122" t="s">
        <v>114</v>
      </c>
      <c r="E472" s="123" t="s">
        <v>258</v>
      </c>
      <c r="F472" s="140"/>
      <c r="G472" s="124">
        <f>G473</f>
        <v>50.48697</v>
      </c>
      <c r="H472" s="157"/>
    </row>
    <row r="473" spans="1:8" s="156" customFormat="1" ht="46.5">
      <c r="A473" s="126"/>
      <c r="B473" s="139" t="s">
        <v>260</v>
      </c>
      <c r="C473" s="122" t="s">
        <v>155</v>
      </c>
      <c r="D473" s="122" t="s">
        <v>114</v>
      </c>
      <c r="E473" s="123" t="s">
        <v>259</v>
      </c>
      <c r="F473" s="140"/>
      <c r="G473" s="124">
        <f>G474+G475</f>
        <v>50.48697</v>
      </c>
      <c r="H473" s="157"/>
    </row>
    <row r="474" spans="1:8" s="169" customFormat="1" ht="46.5">
      <c r="A474" s="126"/>
      <c r="B474" s="139" t="s">
        <v>365</v>
      </c>
      <c r="C474" s="122" t="s">
        <v>155</v>
      </c>
      <c r="D474" s="122" t="s">
        <v>114</v>
      </c>
      <c r="E474" s="123" t="s">
        <v>259</v>
      </c>
      <c r="F474" s="122" t="s">
        <v>363</v>
      </c>
      <c r="G474" s="124">
        <f>23-19.51303</f>
        <v>3.4869699999999995</v>
      </c>
      <c r="H474" s="157"/>
    </row>
    <row r="475" spans="1:8" s="156" customFormat="1" ht="15">
      <c r="A475" s="126"/>
      <c r="B475" s="121" t="s">
        <v>366</v>
      </c>
      <c r="C475" s="122" t="s">
        <v>155</v>
      </c>
      <c r="D475" s="122" t="s">
        <v>114</v>
      </c>
      <c r="E475" s="123" t="s">
        <v>259</v>
      </c>
      <c r="F475" s="122" t="s">
        <v>364</v>
      </c>
      <c r="G475" s="124">
        <f>57-10</f>
        <v>47</v>
      </c>
      <c r="H475" s="157"/>
    </row>
    <row r="476" spans="1:8" s="156" customFormat="1" ht="62.25">
      <c r="A476" s="126"/>
      <c r="B476" s="139" t="s">
        <v>85</v>
      </c>
      <c r="C476" s="122" t="s">
        <v>155</v>
      </c>
      <c r="D476" s="122" t="s">
        <v>114</v>
      </c>
      <c r="E476" s="123" t="s">
        <v>84</v>
      </c>
      <c r="F476" s="122"/>
      <c r="G476" s="124">
        <f>G477</f>
        <v>100</v>
      </c>
      <c r="H476" s="157"/>
    </row>
    <row r="477" spans="1:8" s="156" customFormat="1" ht="46.5">
      <c r="A477" s="126"/>
      <c r="B477" s="139" t="s">
        <v>260</v>
      </c>
      <c r="C477" s="122" t="s">
        <v>155</v>
      </c>
      <c r="D477" s="122" t="s">
        <v>114</v>
      </c>
      <c r="E477" s="123" t="s">
        <v>83</v>
      </c>
      <c r="F477" s="140"/>
      <c r="G477" s="124">
        <f>G478+G479</f>
        <v>100</v>
      </c>
      <c r="H477" s="157"/>
    </row>
    <row r="478" spans="1:8" s="156" customFormat="1" ht="46.5">
      <c r="A478" s="126"/>
      <c r="B478" s="139" t="s">
        <v>365</v>
      </c>
      <c r="C478" s="122" t="s">
        <v>155</v>
      </c>
      <c r="D478" s="122" t="s">
        <v>114</v>
      </c>
      <c r="E478" s="123" t="s">
        <v>83</v>
      </c>
      <c r="F478" s="122" t="s">
        <v>363</v>
      </c>
      <c r="G478" s="124">
        <v>46</v>
      </c>
      <c r="H478" s="157"/>
    </row>
    <row r="479" spans="1:8" s="156" customFormat="1" ht="15">
      <c r="A479" s="126"/>
      <c r="B479" s="121" t="s">
        <v>366</v>
      </c>
      <c r="C479" s="122" t="s">
        <v>155</v>
      </c>
      <c r="D479" s="122" t="s">
        <v>114</v>
      </c>
      <c r="E479" s="123" t="s">
        <v>83</v>
      </c>
      <c r="F479" s="122" t="s">
        <v>364</v>
      </c>
      <c r="G479" s="124">
        <f>16+38</f>
        <v>54</v>
      </c>
      <c r="H479" s="157"/>
    </row>
    <row r="480" spans="1:8" s="156" customFormat="1" ht="15">
      <c r="A480" s="135"/>
      <c r="B480" s="121" t="s">
        <v>329</v>
      </c>
      <c r="C480" s="122" t="s">
        <v>155</v>
      </c>
      <c r="D480" s="122" t="s">
        <v>330</v>
      </c>
      <c r="E480" s="123"/>
      <c r="F480" s="122"/>
      <c r="G480" s="124">
        <f>G481+G487</f>
        <v>596.667</v>
      </c>
      <c r="H480" s="157"/>
    </row>
    <row r="481" spans="1:8" s="156" customFormat="1" ht="15">
      <c r="A481" s="120"/>
      <c r="B481" s="121" t="s">
        <v>345</v>
      </c>
      <c r="C481" s="122" t="s">
        <v>155</v>
      </c>
      <c r="D481" s="122" t="s">
        <v>344</v>
      </c>
      <c r="E481" s="123"/>
      <c r="F481" s="122"/>
      <c r="G481" s="124">
        <f>G482</f>
        <v>350</v>
      </c>
      <c r="H481" s="157"/>
    </row>
    <row r="482" spans="1:8" s="156" customFormat="1" ht="46.5">
      <c r="A482" s="126"/>
      <c r="B482" s="125" t="s">
        <v>31</v>
      </c>
      <c r="C482" s="122" t="s">
        <v>155</v>
      </c>
      <c r="D482" s="122" t="s">
        <v>344</v>
      </c>
      <c r="E482" s="123" t="s">
        <v>222</v>
      </c>
      <c r="F482" s="122"/>
      <c r="G482" s="124">
        <f>G483</f>
        <v>350</v>
      </c>
      <c r="H482" s="157"/>
    </row>
    <row r="483" spans="1:8" s="156" customFormat="1" ht="62.25">
      <c r="A483" s="126"/>
      <c r="B483" s="125" t="s">
        <v>32</v>
      </c>
      <c r="C483" s="122" t="s">
        <v>155</v>
      </c>
      <c r="D483" s="122" t="s">
        <v>344</v>
      </c>
      <c r="E483" s="123" t="s">
        <v>223</v>
      </c>
      <c r="F483" s="122"/>
      <c r="G483" s="124">
        <f>G484</f>
        <v>350</v>
      </c>
      <c r="H483" s="157"/>
    </row>
    <row r="484" spans="1:8" s="115" customFormat="1" ht="93">
      <c r="A484" s="126"/>
      <c r="B484" s="139" t="s">
        <v>287</v>
      </c>
      <c r="C484" s="122" t="s">
        <v>155</v>
      </c>
      <c r="D484" s="122" t="s">
        <v>344</v>
      </c>
      <c r="E484" s="123" t="s">
        <v>224</v>
      </c>
      <c r="F484" s="122"/>
      <c r="G484" s="124">
        <f>G485</f>
        <v>350</v>
      </c>
      <c r="H484" s="168"/>
    </row>
    <row r="485" spans="1:8" s="115" customFormat="1" ht="15">
      <c r="A485" s="126"/>
      <c r="B485" s="139" t="s">
        <v>226</v>
      </c>
      <c r="C485" s="122" t="s">
        <v>155</v>
      </c>
      <c r="D485" s="122" t="s">
        <v>344</v>
      </c>
      <c r="E485" s="123" t="s">
        <v>225</v>
      </c>
      <c r="F485" s="122"/>
      <c r="G485" s="124">
        <f>G486</f>
        <v>350</v>
      </c>
      <c r="H485" s="168"/>
    </row>
    <row r="486" spans="1:8" s="115" customFormat="1" ht="15">
      <c r="A486" s="126"/>
      <c r="B486" s="121" t="s">
        <v>366</v>
      </c>
      <c r="C486" s="122" t="s">
        <v>155</v>
      </c>
      <c r="D486" s="122" t="s">
        <v>344</v>
      </c>
      <c r="E486" s="123" t="s">
        <v>225</v>
      </c>
      <c r="F486" s="122" t="s">
        <v>364</v>
      </c>
      <c r="G486" s="124">
        <v>350</v>
      </c>
      <c r="H486" s="159"/>
    </row>
    <row r="487" spans="1:8" s="156" customFormat="1" ht="15">
      <c r="A487" s="126"/>
      <c r="B487" s="121" t="s">
        <v>372</v>
      </c>
      <c r="C487" s="122" t="s">
        <v>155</v>
      </c>
      <c r="D487" s="122" t="s">
        <v>371</v>
      </c>
      <c r="E487" s="123"/>
      <c r="F487" s="122"/>
      <c r="G487" s="124">
        <f>G488</f>
        <v>246.667</v>
      </c>
      <c r="H487" s="157"/>
    </row>
    <row r="488" spans="1:8" s="156" customFormat="1" ht="30.75">
      <c r="A488" s="126"/>
      <c r="B488" s="121" t="s">
        <v>13</v>
      </c>
      <c r="C488" s="122" t="s">
        <v>155</v>
      </c>
      <c r="D488" s="122" t="s">
        <v>371</v>
      </c>
      <c r="E488" s="123" t="s">
        <v>133</v>
      </c>
      <c r="F488" s="122"/>
      <c r="G488" s="124">
        <f>G489</f>
        <v>246.667</v>
      </c>
      <c r="H488" s="157"/>
    </row>
    <row r="489" spans="1:8" s="156" customFormat="1" ht="62.25">
      <c r="A489" s="126"/>
      <c r="B489" s="139" t="s">
        <v>12</v>
      </c>
      <c r="C489" s="122" t="s">
        <v>155</v>
      </c>
      <c r="D489" s="122" t="s">
        <v>371</v>
      </c>
      <c r="E489" s="123" t="s">
        <v>134</v>
      </c>
      <c r="F489" s="122"/>
      <c r="G489" s="124">
        <f>G490</f>
        <v>246.667</v>
      </c>
      <c r="H489" s="157"/>
    </row>
    <row r="490" spans="1:8" s="156" customFormat="1" ht="108.75">
      <c r="A490" s="126"/>
      <c r="B490" s="139" t="s">
        <v>15</v>
      </c>
      <c r="C490" s="122" t="s">
        <v>155</v>
      </c>
      <c r="D490" s="122" t="s">
        <v>371</v>
      </c>
      <c r="E490" s="123" t="s">
        <v>135</v>
      </c>
      <c r="F490" s="140"/>
      <c r="G490" s="124">
        <f>G491</f>
        <v>246.667</v>
      </c>
      <c r="H490" s="157"/>
    </row>
    <row r="491" spans="1:8" s="156" customFormat="1" ht="30.75">
      <c r="A491" s="126"/>
      <c r="B491" s="139" t="s">
        <v>144</v>
      </c>
      <c r="C491" s="122" t="s">
        <v>155</v>
      </c>
      <c r="D491" s="122" t="s">
        <v>371</v>
      </c>
      <c r="E491" s="123" t="s">
        <v>136</v>
      </c>
      <c r="F491" s="140"/>
      <c r="G491" s="124">
        <f>G492</f>
        <v>246.667</v>
      </c>
      <c r="H491" s="157"/>
    </row>
    <row r="492" spans="1:8" s="169" customFormat="1" ht="15">
      <c r="A492" s="126"/>
      <c r="B492" s="121" t="s">
        <v>366</v>
      </c>
      <c r="C492" s="122" t="s">
        <v>155</v>
      </c>
      <c r="D492" s="122" t="s">
        <v>371</v>
      </c>
      <c r="E492" s="123" t="s">
        <v>136</v>
      </c>
      <c r="F492" s="122" t="s">
        <v>364</v>
      </c>
      <c r="G492" s="124">
        <f>250-3.333</f>
        <v>246.667</v>
      </c>
      <c r="H492" s="157"/>
    </row>
    <row r="493" spans="1:8" s="156" customFormat="1" ht="15">
      <c r="A493" s="107"/>
      <c r="B493" s="186" t="s">
        <v>312</v>
      </c>
      <c r="C493" s="186"/>
      <c r="D493" s="186"/>
      <c r="E493" s="186"/>
      <c r="F493" s="186"/>
      <c r="G493" s="180">
        <f>G12+G26+G43+G66+G85+G296+G366+G439+G225</f>
        <v>1010739.61036</v>
      </c>
      <c r="H493" s="112"/>
    </row>
    <row r="494" spans="1:8" s="156" customFormat="1" ht="14.25">
      <c r="A494" s="173"/>
      <c r="B494" s="172"/>
      <c r="C494" s="174"/>
      <c r="D494" s="174"/>
      <c r="E494" s="175"/>
      <c r="F494" s="174"/>
      <c r="G494" s="176"/>
      <c r="H494" s="112"/>
    </row>
    <row r="495" spans="4:7" ht="18">
      <c r="D495" s="86"/>
      <c r="F495" s="86"/>
      <c r="G495" s="87"/>
    </row>
    <row r="496" spans="2:7" ht="20.25">
      <c r="B496" s="88" t="s">
        <v>376</v>
      </c>
      <c r="C496" s="89"/>
      <c r="D496" s="89"/>
      <c r="E496" s="90"/>
      <c r="F496" s="89"/>
      <c r="G496" s="91">
        <f>G20+G24+G30+G33+G47+G51+G70+G229+G300+G370+G443</f>
        <v>78946.27162</v>
      </c>
    </row>
    <row r="497" spans="2:7" ht="20.25">
      <c r="B497" s="92" t="s">
        <v>298</v>
      </c>
      <c r="C497" s="93"/>
      <c r="D497" s="93"/>
      <c r="E497" s="94"/>
      <c r="F497" s="93"/>
      <c r="G497" s="95">
        <v>85438.3</v>
      </c>
    </row>
    <row r="498" spans="2:7" ht="20.25">
      <c r="B498" s="92" t="s">
        <v>299</v>
      </c>
      <c r="C498" s="93"/>
      <c r="D498" s="93"/>
      <c r="E498" s="94"/>
      <c r="F498" s="93"/>
      <c r="G498" s="95">
        <f>G496-G497</f>
        <v>-6492.028380000003</v>
      </c>
    </row>
    <row r="499" spans="1:8" s="100" customFormat="1" ht="20.25">
      <c r="A499" s="96"/>
      <c r="B499" s="88" t="s">
        <v>264</v>
      </c>
      <c r="C499" s="97"/>
      <c r="D499" s="97"/>
      <c r="E499" s="98"/>
      <c r="F499" s="97"/>
      <c r="G499" s="91">
        <f>'[1]Приложение 3'!$C$105</f>
        <v>978012.1739799998</v>
      </c>
      <c r="H499" s="99"/>
    </row>
    <row r="500" spans="1:8" s="100" customFormat="1" ht="20.25">
      <c r="A500" s="96"/>
      <c r="B500" s="88" t="s">
        <v>265</v>
      </c>
      <c r="C500" s="97"/>
      <c r="D500" s="97"/>
      <c r="E500" s="98"/>
      <c r="F500" s="97"/>
      <c r="G500" s="91">
        <f>G493-G499</f>
        <v>32727.436380000203</v>
      </c>
      <c r="H500" s="101">
        <f>G500/'[1]Приложение 3'!$C$8*100</f>
        <v>9.63446909968316</v>
      </c>
    </row>
    <row r="501" spans="1:8" s="100" customFormat="1" ht="20.25">
      <c r="A501" s="96"/>
      <c r="B501" s="88" t="s">
        <v>108</v>
      </c>
      <c r="C501" s="97"/>
      <c r="D501" s="97"/>
      <c r="E501" s="98"/>
      <c r="F501" s="97"/>
      <c r="G501" s="91">
        <f>'[1]Приложение 3'!$C$8*0.1</f>
        <v>33969.11240400001</v>
      </c>
      <c r="H501" s="101"/>
    </row>
    <row r="502" spans="1:8" s="100" customFormat="1" ht="18.75" customHeight="1">
      <c r="A502" s="96"/>
      <c r="B502" s="92" t="s">
        <v>266</v>
      </c>
      <c r="C502" s="102"/>
      <c r="D502" s="102"/>
      <c r="E502" s="103"/>
      <c r="F502" s="102"/>
      <c r="G502" s="95">
        <f>G501+3086.99313</f>
        <v>37056.10553400001</v>
      </c>
      <c r="H502" s="99"/>
    </row>
    <row r="503" spans="2:7" ht="20.25">
      <c r="B503" s="92" t="s">
        <v>109</v>
      </c>
      <c r="C503" s="93"/>
      <c r="D503" s="93"/>
      <c r="E503" s="94"/>
      <c r="F503" s="93"/>
      <c r="G503" s="95">
        <f>G500+G501</f>
        <v>66696.54878400022</v>
      </c>
    </row>
    <row r="504" spans="2:7" ht="20.25">
      <c r="B504" s="92" t="s">
        <v>112</v>
      </c>
      <c r="C504" s="93"/>
      <c r="D504" s="93"/>
      <c r="E504" s="94"/>
      <c r="F504" s="93"/>
      <c r="G504" s="95">
        <f>G500+G502</f>
        <v>69783.5419140002</v>
      </c>
    </row>
  </sheetData>
  <sheetProtection/>
  <autoFilter ref="A11:G493"/>
  <mergeCells count="6">
    <mergeCell ref="A8:G8"/>
    <mergeCell ref="B493:F493"/>
    <mergeCell ref="A10:A11"/>
    <mergeCell ref="B10:B11"/>
    <mergeCell ref="C10:F10"/>
    <mergeCell ref="G10:G11"/>
  </mergeCells>
  <printOptions/>
  <pageMargins left="0.5905511811023623" right="0.1968503937007874" top="0.3937007874015748" bottom="0.31496062992125984" header="0.5511811023622047" footer="0.2755905511811024"/>
  <pageSetup fitToHeight="6" horizontalDpi="600" verticalDpi="600" orientation="portrait" paperSize="9" scale="5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2"/>
  <sheetViews>
    <sheetView zoomScale="130" zoomScaleNormal="130" zoomScalePageLayoutView="0" workbookViewId="0" topLeftCell="A1">
      <selection activeCell="A1" sqref="A1"/>
    </sheetView>
  </sheetViews>
  <sheetFormatPr defaultColWidth="4.375" defaultRowHeight="12.75"/>
  <cols>
    <col min="1" max="1" width="6.375" style="8" bestFit="1" customWidth="1"/>
    <col min="2" max="2" width="92.625" style="5" customWidth="1"/>
    <col min="3" max="3" width="6.50390625" style="80" customWidth="1"/>
    <col min="4" max="4" width="10.50390625" style="80" customWidth="1"/>
    <col min="5" max="5" width="12.625" style="80" customWidth="1"/>
    <col min="6" max="6" width="8.125" style="80" customWidth="1"/>
    <col min="7" max="7" width="16.00390625" style="33" customWidth="1"/>
    <col min="8" max="8" width="25.00390625" style="7" customWidth="1"/>
    <col min="9" max="9" width="4.50390625" style="8" customWidth="1"/>
    <col min="10" max="16384" width="4.375" style="8" customWidth="1"/>
  </cols>
  <sheetData>
    <row r="1" spans="1:7" ht="13.5">
      <c r="A1" s="5"/>
      <c r="C1" s="66"/>
      <c r="D1" s="66"/>
      <c r="E1" s="66"/>
      <c r="F1" s="66"/>
      <c r="G1" s="6"/>
    </row>
    <row r="2" spans="1:7" ht="13.5">
      <c r="A2" s="5"/>
      <c r="C2" s="66"/>
      <c r="D2" s="66"/>
      <c r="E2" s="66"/>
      <c r="F2" s="66"/>
      <c r="G2" s="6"/>
    </row>
    <row r="3" spans="1:7" ht="13.5">
      <c r="A3" s="5"/>
      <c r="C3" s="66"/>
      <c r="D3" s="66"/>
      <c r="E3" s="66"/>
      <c r="F3" s="66"/>
      <c r="G3" s="6"/>
    </row>
    <row r="4" spans="1:7" ht="13.5">
      <c r="A4" s="5"/>
      <c r="C4" s="66"/>
      <c r="D4" s="66"/>
      <c r="E4" s="66"/>
      <c r="F4" s="66"/>
      <c r="G4" s="6"/>
    </row>
    <row r="5" spans="1:7" ht="18.75" customHeight="1">
      <c r="A5" s="5"/>
      <c r="C5" s="66"/>
      <c r="D5" s="66"/>
      <c r="E5" s="66"/>
      <c r="F5" s="66"/>
      <c r="G5" s="6"/>
    </row>
    <row r="6" spans="1:8" s="11" customFormat="1" ht="41.25" customHeight="1">
      <c r="A6" s="189" t="s">
        <v>79</v>
      </c>
      <c r="B6" s="189"/>
      <c r="C6" s="189"/>
      <c r="D6" s="189"/>
      <c r="E6" s="189"/>
      <c r="F6" s="189"/>
      <c r="G6" s="189"/>
      <c r="H6" s="10"/>
    </row>
    <row r="7" spans="1:9" ht="13.5">
      <c r="A7" s="12"/>
      <c r="B7" s="13"/>
      <c r="C7" s="14"/>
      <c r="D7" s="14"/>
      <c r="E7" s="14"/>
      <c r="F7" s="14"/>
      <c r="G7" s="9" t="s">
        <v>267</v>
      </c>
      <c r="H7" s="15"/>
      <c r="I7" s="16"/>
    </row>
    <row r="8" spans="1:9" s="22" customFormat="1" ht="39">
      <c r="A8" s="17" t="s">
        <v>355</v>
      </c>
      <c r="B8" s="18" t="s">
        <v>294</v>
      </c>
      <c r="C8" s="67" t="s">
        <v>268</v>
      </c>
      <c r="D8" s="68" t="s">
        <v>269</v>
      </c>
      <c r="E8" s="68" t="s">
        <v>318</v>
      </c>
      <c r="F8" s="69" t="s">
        <v>270</v>
      </c>
      <c r="G8" s="19" t="s">
        <v>271</v>
      </c>
      <c r="H8" s="20"/>
      <c r="I8" s="21"/>
    </row>
    <row r="9" spans="1:8" s="21" customFormat="1" ht="12.75">
      <c r="A9" s="23">
        <v>1</v>
      </c>
      <c r="B9" s="24" t="s">
        <v>272</v>
      </c>
      <c r="C9" s="70" t="s">
        <v>273</v>
      </c>
      <c r="D9" s="71">
        <v>4</v>
      </c>
      <c r="E9" s="71">
        <v>5</v>
      </c>
      <c r="F9" s="72">
        <v>6</v>
      </c>
      <c r="G9" s="34" t="s">
        <v>274</v>
      </c>
      <c r="H9" s="25"/>
    </row>
    <row r="10" spans="1:8" s="45" customFormat="1" ht="13.5">
      <c r="A10" s="40">
        <v>1</v>
      </c>
      <c r="B10" s="41" t="s">
        <v>320</v>
      </c>
      <c r="C10" s="73" t="s">
        <v>321</v>
      </c>
      <c r="D10" s="73"/>
      <c r="E10" s="73"/>
      <c r="F10" s="73"/>
      <c r="G10" s="43">
        <f>G11+G15+G23+G33+G42+G46+G50</f>
        <v>183594.36741</v>
      </c>
      <c r="H10" s="46"/>
    </row>
    <row r="11" spans="1:8" s="45" customFormat="1" ht="19.5" customHeight="1">
      <c r="A11" s="104"/>
      <c r="B11" s="28" t="s">
        <v>441</v>
      </c>
      <c r="C11" s="105" t="s">
        <v>321</v>
      </c>
      <c r="D11" s="105" t="s">
        <v>284</v>
      </c>
      <c r="E11" s="106"/>
      <c r="F11" s="106"/>
      <c r="G11" s="60">
        <f>G12</f>
        <v>598.0824600000001</v>
      </c>
      <c r="H11" s="46"/>
    </row>
    <row r="12" spans="1:8" s="45" customFormat="1" ht="13.5">
      <c r="A12" s="104"/>
      <c r="B12" s="28" t="s">
        <v>378</v>
      </c>
      <c r="C12" s="105" t="s">
        <v>321</v>
      </c>
      <c r="D12" s="105" t="s">
        <v>284</v>
      </c>
      <c r="E12" s="106"/>
      <c r="F12" s="106"/>
      <c r="G12" s="60">
        <f>G13</f>
        <v>598.0824600000001</v>
      </c>
      <c r="H12" s="46"/>
    </row>
    <row r="13" spans="1:8" s="45" customFormat="1" ht="13.5">
      <c r="A13" s="104"/>
      <c r="B13" s="28" t="s">
        <v>442</v>
      </c>
      <c r="C13" s="105" t="s">
        <v>321</v>
      </c>
      <c r="D13" s="105" t="s">
        <v>284</v>
      </c>
      <c r="E13" s="105" t="s">
        <v>440</v>
      </c>
      <c r="F13" s="105"/>
      <c r="G13" s="60">
        <f>G14</f>
        <v>598.0824600000001</v>
      </c>
      <c r="H13" s="46"/>
    </row>
    <row r="14" spans="1:8" s="45" customFormat="1" ht="27.75" customHeight="1">
      <c r="A14" s="104"/>
      <c r="B14" s="48" t="s">
        <v>365</v>
      </c>
      <c r="C14" s="105" t="s">
        <v>321</v>
      </c>
      <c r="D14" s="105" t="s">
        <v>284</v>
      </c>
      <c r="E14" s="105" t="s">
        <v>440</v>
      </c>
      <c r="F14" s="105" t="s">
        <v>363</v>
      </c>
      <c r="G14" s="60">
        <f>'прил 6'!G17</f>
        <v>598.0824600000001</v>
      </c>
      <c r="H14" s="46"/>
    </row>
    <row r="15" spans="1:8" ht="26.25">
      <c r="A15" s="27"/>
      <c r="B15" s="28" t="s">
        <v>359</v>
      </c>
      <c r="C15" s="74" t="s">
        <v>321</v>
      </c>
      <c r="D15" s="74" t="s">
        <v>352</v>
      </c>
      <c r="E15" s="74"/>
      <c r="F15" s="74"/>
      <c r="G15" s="60">
        <f>G16</f>
        <v>19603.05171</v>
      </c>
      <c r="H15" s="26"/>
    </row>
    <row r="16" spans="1:8" ht="13.5">
      <c r="A16" s="27"/>
      <c r="B16" s="48" t="s">
        <v>378</v>
      </c>
      <c r="C16" s="74" t="s">
        <v>321</v>
      </c>
      <c r="D16" s="74" t="s">
        <v>352</v>
      </c>
      <c r="E16" s="56" t="s">
        <v>117</v>
      </c>
      <c r="F16" s="74"/>
      <c r="G16" s="60">
        <f>G17+G21</f>
        <v>19603.05171</v>
      </c>
      <c r="H16" s="26"/>
    </row>
    <row r="17" spans="1:8" ht="26.25">
      <c r="A17" s="27"/>
      <c r="B17" s="28" t="s">
        <v>397</v>
      </c>
      <c r="C17" s="74" t="s">
        <v>321</v>
      </c>
      <c r="D17" s="74" t="s">
        <v>352</v>
      </c>
      <c r="E17" s="75" t="s">
        <v>118</v>
      </c>
      <c r="F17" s="74"/>
      <c r="G17" s="60">
        <f>SUM(G18:G20)</f>
        <v>14092.709710000001</v>
      </c>
      <c r="H17" s="49"/>
    </row>
    <row r="18" spans="1:8" ht="28.5" customHeight="1">
      <c r="A18" s="27"/>
      <c r="B18" s="48" t="s">
        <v>365</v>
      </c>
      <c r="C18" s="74" t="s">
        <v>321</v>
      </c>
      <c r="D18" s="74" t="s">
        <v>352</v>
      </c>
      <c r="E18" s="75" t="s">
        <v>118</v>
      </c>
      <c r="F18" s="74" t="s">
        <v>363</v>
      </c>
      <c r="G18" s="60">
        <f>'прил 6'!G21</f>
        <v>10954.08971</v>
      </c>
      <c r="H18" s="49"/>
    </row>
    <row r="19" spans="1:8" ht="13.5">
      <c r="A19" s="27"/>
      <c r="B19" s="48" t="s">
        <v>366</v>
      </c>
      <c r="C19" s="74" t="s">
        <v>321</v>
      </c>
      <c r="D19" s="74" t="s">
        <v>352</v>
      </c>
      <c r="E19" s="75" t="s">
        <v>118</v>
      </c>
      <c r="F19" s="74" t="s">
        <v>364</v>
      </c>
      <c r="G19" s="60">
        <f>'прил 6'!G22</f>
        <v>3105.86</v>
      </c>
      <c r="H19" s="30"/>
    </row>
    <row r="20" spans="1:8" ht="13.5">
      <c r="A20" s="27"/>
      <c r="B20" s="28" t="s">
        <v>368</v>
      </c>
      <c r="C20" s="74" t="s">
        <v>321</v>
      </c>
      <c r="D20" s="74" t="s">
        <v>352</v>
      </c>
      <c r="E20" s="75" t="s">
        <v>118</v>
      </c>
      <c r="F20" s="74" t="s">
        <v>367</v>
      </c>
      <c r="G20" s="60">
        <f>'прил 6'!G23</f>
        <v>32.76</v>
      </c>
      <c r="H20" s="49"/>
    </row>
    <row r="21" spans="1:8" ht="15" customHeight="1">
      <c r="A21" s="27"/>
      <c r="B21" s="48" t="s">
        <v>107</v>
      </c>
      <c r="C21" s="74" t="s">
        <v>321</v>
      </c>
      <c r="D21" s="74" t="s">
        <v>352</v>
      </c>
      <c r="E21" s="56" t="s">
        <v>119</v>
      </c>
      <c r="F21" s="74"/>
      <c r="G21" s="60">
        <f>G22</f>
        <v>5510.342000000001</v>
      </c>
      <c r="H21" s="49"/>
    </row>
    <row r="22" spans="1:8" ht="29.25" customHeight="1">
      <c r="A22" s="27"/>
      <c r="B22" s="28" t="s">
        <v>365</v>
      </c>
      <c r="C22" s="74" t="s">
        <v>321</v>
      </c>
      <c r="D22" s="74" t="s">
        <v>352</v>
      </c>
      <c r="E22" s="56" t="s">
        <v>119</v>
      </c>
      <c r="F22" s="74" t="s">
        <v>363</v>
      </c>
      <c r="G22" s="60">
        <f>'прил 6'!G25</f>
        <v>5510.342000000001</v>
      </c>
      <c r="H22" s="26"/>
    </row>
    <row r="23" spans="1:7" ht="26.25">
      <c r="A23" s="27"/>
      <c r="B23" s="28" t="s">
        <v>171</v>
      </c>
      <c r="C23" s="74" t="s">
        <v>321</v>
      </c>
      <c r="D23" s="74" t="s">
        <v>330</v>
      </c>
      <c r="E23" s="75"/>
      <c r="F23" s="74"/>
      <c r="G23" s="60">
        <f>G24</f>
        <v>35455.397699999994</v>
      </c>
    </row>
    <row r="24" spans="1:7" ht="13.5">
      <c r="A24" s="27"/>
      <c r="B24" s="28" t="s">
        <v>378</v>
      </c>
      <c r="C24" s="74" t="s">
        <v>321</v>
      </c>
      <c r="D24" s="74" t="s">
        <v>330</v>
      </c>
      <c r="E24" s="56" t="s">
        <v>117</v>
      </c>
      <c r="F24" s="74"/>
      <c r="G24" s="60">
        <f>G25+G29+G31</f>
        <v>35455.397699999994</v>
      </c>
    </row>
    <row r="25" spans="1:7" ht="26.25">
      <c r="A25" s="27"/>
      <c r="B25" s="28" t="s">
        <v>397</v>
      </c>
      <c r="C25" s="74" t="s">
        <v>321</v>
      </c>
      <c r="D25" s="74" t="s">
        <v>330</v>
      </c>
      <c r="E25" s="56" t="s">
        <v>118</v>
      </c>
      <c r="F25" s="74"/>
      <c r="G25" s="60">
        <f>SUM(G26:G28)</f>
        <v>30723.441779999997</v>
      </c>
    </row>
    <row r="26" spans="1:7" ht="27.75" customHeight="1">
      <c r="A26" s="27"/>
      <c r="B26" s="48" t="s">
        <v>365</v>
      </c>
      <c r="C26" s="74" t="s">
        <v>321</v>
      </c>
      <c r="D26" s="74" t="s">
        <v>330</v>
      </c>
      <c r="E26" s="56" t="s">
        <v>118</v>
      </c>
      <c r="F26" s="74" t="s">
        <v>363</v>
      </c>
      <c r="G26" s="60">
        <f>'прил 6'!G48+'прил 6'!G230+'прил 6'!G301+'прил 6'!G371+'прил 6'!G444</f>
        <v>29712.397599999997</v>
      </c>
    </row>
    <row r="27" spans="1:7" ht="13.5">
      <c r="A27" s="27"/>
      <c r="B27" s="48" t="s">
        <v>366</v>
      </c>
      <c r="C27" s="75" t="s">
        <v>321</v>
      </c>
      <c r="D27" s="75" t="s">
        <v>330</v>
      </c>
      <c r="E27" s="56" t="s">
        <v>118</v>
      </c>
      <c r="F27" s="75" t="s">
        <v>364</v>
      </c>
      <c r="G27" s="60">
        <f>'прил 6'!G49</f>
        <v>781.7146799999999</v>
      </c>
    </row>
    <row r="28" spans="1:7" ht="13.5">
      <c r="A28" s="27"/>
      <c r="B28" s="28" t="s">
        <v>368</v>
      </c>
      <c r="C28" s="74" t="s">
        <v>321</v>
      </c>
      <c r="D28" s="74" t="s">
        <v>330</v>
      </c>
      <c r="E28" s="56" t="s">
        <v>118</v>
      </c>
      <c r="F28" s="74" t="s">
        <v>367</v>
      </c>
      <c r="G28" s="60">
        <f>'прил 6'!G50+'прил 6'!G231+'прил 6'!G372</f>
        <v>229.3295</v>
      </c>
    </row>
    <row r="29" spans="1:7" ht="13.5">
      <c r="A29" s="27"/>
      <c r="B29" s="48" t="s">
        <v>183</v>
      </c>
      <c r="C29" s="74" t="s">
        <v>321</v>
      </c>
      <c r="D29" s="74" t="s">
        <v>330</v>
      </c>
      <c r="E29" s="56" t="s">
        <v>122</v>
      </c>
      <c r="F29" s="74"/>
      <c r="G29" s="60">
        <f>G30</f>
        <v>4338.25592</v>
      </c>
    </row>
    <row r="30" spans="1:7" ht="30" customHeight="1">
      <c r="A30" s="27"/>
      <c r="B30" s="28" t="s">
        <v>365</v>
      </c>
      <c r="C30" s="74" t="s">
        <v>321</v>
      </c>
      <c r="D30" s="74" t="s">
        <v>330</v>
      </c>
      <c r="E30" s="56" t="s">
        <v>122</v>
      </c>
      <c r="F30" s="74" t="s">
        <v>363</v>
      </c>
      <c r="G30" s="60">
        <f>'прил 6'!G52</f>
        <v>4338.25592</v>
      </c>
    </row>
    <row r="31" spans="1:8" s="5" customFormat="1" ht="39">
      <c r="A31" s="27"/>
      <c r="B31" s="48" t="s">
        <v>110</v>
      </c>
      <c r="C31" s="74" t="s">
        <v>321</v>
      </c>
      <c r="D31" s="74" t="s">
        <v>330</v>
      </c>
      <c r="E31" s="56" t="s">
        <v>292</v>
      </c>
      <c r="F31" s="74"/>
      <c r="G31" s="60">
        <f>G32</f>
        <v>393.7</v>
      </c>
      <c r="H31" s="47"/>
    </row>
    <row r="32" spans="1:8" s="5" customFormat="1" ht="13.5">
      <c r="A32" s="27"/>
      <c r="B32" s="48" t="s">
        <v>366</v>
      </c>
      <c r="C32" s="74" t="s">
        <v>321</v>
      </c>
      <c r="D32" s="74" t="s">
        <v>330</v>
      </c>
      <c r="E32" s="56" t="s">
        <v>292</v>
      </c>
      <c r="F32" s="74" t="s">
        <v>364</v>
      </c>
      <c r="G32" s="60">
        <f>'прил 6'!G446</f>
        <v>393.7</v>
      </c>
      <c r="H32" s="47"/>
    </row>
    <row r="33" spans="1:7" ht="26.25">
      <c r="A33" s="27"/>
      <c r="B33" s="28" t="s">
        <v>151</v>
      </c>
      <c r="C33" s="74" t="s">
        <v>321</v>
      </c>
      <c r="D33" s="74" t="s">
        <v>281</v>
      </c>
      <c r="E33" s="75"/>
      <c r="F33" s="74"/>
      <c r="G33" s="60">
        <f>G34</f>
        <v>24281.522210000003</v>
      </c>
    </row>
    <row r="34" spans="1:7" ht="13.5">
      <c r="A34" s="27"/>
      <c r="B34" s="28" t="s">
        <v>378</v>
      </c>
      <c r="C34" s="74" t="s">
        <v>321</v>
      </c>
      <c r="D34" s="74" t="s">
        <v>281</v>
      </c>
      <c r="E34" s="56" t="s">
        <v>117</v>
      </c>
      <c r="F34" s="74"/>
      <c r="G34" s="60">
        <f>G35+G39</f>
        <v>24281.522210000003</v>
      </c>
    </row>
    <row r="35" spans="1:7" ht="26.25">
      <c r="A35" s="27"/>
      <c r="B35" s="48" t="s">
        <v>397</v>
      </c>
      <c r="C35" s="74" t="s">
        <v>321</v>
      </c>
      <c r="D35" s="74" t="s">
        <v>281</v>
      </c>
      <c r="E35" s="56" t="s">
        <v>118</v>
      </c>
      <c r="F35" s="74"/>
      <c r="G35" s="60">
        <f>SUM(G36:G38)</f>
        <v>17156.884820000003</v>
      </c>
    </row>
    <row r="36" spans="1:7" ht="30.75" customHeight="1">
      <c r="A36" s="27"/>
      <c r="B36" s="28" t="s">
        <v>365</v>
      </c>
      <c r="C36" s="74" t="s">
        <v>321</v>
      </c>
      <c r="D36" s="74" t="s">
        <v>281</v>
      </c>
      <c r="E36" s="56" t="s">
        <v>118</v>
      </c>
      <c r="F36" s="74" t="s">
        <v>363</v>
      </c>
      <c r="G36" s="60">
        <f>'прил 6'!G31+'прил 6'!G71</f>
        <v>17139.10103</v>
      </c>
    </row>
    <row r="37" spans="1:7" ht="13.5">
      <c r="A37" s="27"/>
      <c r="B37" s="28" t="s">
        <v>366</v>
      </c>
      <c r="C37" s="74" t="s">
        <v>321</v>
      </c>
      <c r="D37" s="74" t="s">
        <v>281</v>
      </c>
      <c r="E37" s="56" t="s">
        <v>118</v>
      </c>
      <c r="F37" s="74" t="s">
        <v>364</v>
      </c>
      <c r="G37" s="60">
        <f>'прил 6'!G32</f>
        <v>7.78379</v>
      </c>
    </row>
    <row r="38" spans="1:7" ht="13.5">
      <c r="A38" s="27"/>
      <c r="B38" s="28" t="s">
        <v>368</v>
      </c>
      <c r="C38" s="74" t="s">
        <v>321</v>
      </c>
      <c r="D38" s="74" t="s">
        <v>281</v>
      </c>
      <c r="E38" s="56" t="s">
        <v>118</v>
      </c>
      <c r="F38" s="74" t="s">
        <v>367</v>
      </c>
      <c r="G38" s="60">
        <f>'прил 6'!G72</f>
        <v>10</v>
      </c>
    </row>
    <row r="39" spans="1:7" ht="15.75" customHeight="1">
      <c r="A39" s="27"/>
      <c r="B39" s="48" t="s">
        <v>113</v>
      </c>
      <c r="C39" s="74" t="s">
        <v>321</v>
      </c>
      <c r="D39" s="74" t="s">
        <v>281</v>
      </c>
      <c r="E39" s="56" t="s">
        <v>120</v>
      </c>
      <c r="F39" s="74"/>
      <c r="G39" s="60">
        <f>SUM(G40:G41)</f>
        <v>7124.63739</v>
      </c>
    </row>
    <row r="40" spans="1:7" ht="28.5" customHeight="1">
      <c r="A40" s="27"/>
      <c r="B40" s="28" t="s">
        <v>365</v>
      </c>
      <c r="C40" s="74" t="s">
        <v>321</v>
      </c>
      <c r="D40" s="74" t="s">
        <v>281</v>
      </c>
      <c r="E40" s="56" t="s">
        <v>120</v>
      </c>
      <c r="F40" s="74" t="s">
        <v>363</v>
      </c>
      <c r="G40" s="60">
        <f>'прил 6'!G34</f>
        <v>7045.92179</v>
      </c>
    </row>
    <row r="41" spans="1:7" ht="13.5">
      <c r="A41" s="27"/>
      <c r="B41" s="28" t="s">
        <v>366</v>
      </c>
      <c r="C41" s="74" t="s">
        <v>321</v>
      </c>
      <c r="D41" s="74" t="s">
        <v>281</v>
      </c>
      <c r="E41" s="56" t="s">
        <v>120</v>
      </c>
      <c r="F41" s="74" t="s">
        <v>364</v>
      </c>
      <c r="G41" s="60">
        <f>'прил 6'!G35</f>
        <v>78.7156</v>
      </c>
    </row>
    <row r="42" spans="1:7" ht="13.5">
      <c r="A42" s="27"/>
      <c r="B42" s="51" t="s">
        <v>290</v>
      </c>
      <c r="C42" s="75" t="s">
        <v>321</v>
      </c>
      <c r="D42" s="75" t="s">
        <v>282</v>
      </c>
      <c r="E42" s="56"/>
      <c r="F42" s="74"/>
      <c r="G42" s="60">
        <f>G43</f>
        <v>1947.833</v>
      </c>
    </row>
    <row r="43" spans="1:7" ht="13.5">
      <c r="A43" s="27"/>
      <c r="B43" s="51" t="s">
        <v>378</v>
      </c>
      <c r="C43" s="75" t="s">
        <v>321</v>
      </c>
      <c r="D43" s="75" t="s">
        <v>282</v>
      </c>
      <c r="E43" s="56" t="s">
        <v>117</v>
      </c>
      <c r="F43" s="74"/>
      <c r="G43" s="60">
        <f>G44</f>
        <v>1947.833</v>
      </c>
    </row>
    <row r="44" spans="1:7" ht="13.5">
      <c r="A44" s="27"/>
      <c r="B44" s="51" t="s">
        <v>326</v>
      </c>
      <c r="C44" s="75" t="s">
        <v>321</v>
      </c>
      <c r="D44" s="75" t="s">
        <v>282</v>
      </c>
      <c r="E44" s="56" t="s">
        <v>123</v>
      </c>
      <c r="F44" s="74"/>
      <c r="G44" s="60">
        <f>G45</f>
        <v>1947.833</v>
      </c>
    </row>
    <row r="45" spans="1:7" ht="13.5">
      <c r="A45" s="27"/>
      <c r="B45" s="51" t="s">
        <v>366</v>
      </c>
      <c r="C45" s="75" t="s">
        <v>321</v>
      </c>
      <c r="D45" s="75" t="s">
        <v>282</v>
      </c>
      <c r="E45" s="56" t="s">
        <v>123</v>
      </c>
      <c r="F45" s="75" t="s">
        <v>364</v>
      </c>
      <c r="G45" s="60">
        <f>'прил 6'!G450</f>
        <v>1947.833</v>
      </c>
    </row>
    <row r="46" spans="1:7" ht="13.5">
      <c r="A46" s="27"/>
      <c r="B46" s="28" t="s">
        <v>342</v>
      </c>
      <c r="C46" s="74" t="s">
        <v>321</v>
      </c>
      <c r="D46" s="74" t="s">
        <v>163</v>
      </c>
      <c r="E46" s="74"/>
      <c r="F46" s="74"/>
      <c r="G46" s="60">
        <f>G47</f>
        <v>70.12499999999997</v>
      </c>
    </row>
    <row r="47" spans="1:7" ht="13.5">
      <c r="A47" s="27"/>
      <c r="B47" s="31" t="s">
        <v>378</v>
      </c>
      <c r="C47" s="74" t="s">
        <v>321</v>
      </c>
      <c r="D47" s="74" t="s">
        <v>163</v>
      </c>
      <c r="E47" s="56" t="s">
        <v>117</v>
      </c>
      <c r="F47" s="74"/>
      <c r="G47" s="60">
        <f>G49</f>
        <v>70.12499999999997</v>
      </c>
    </row>
    <row r="48" spans="1:7" ht="13.5">
      <c r="A48" s="27"/>
      <c r="B48" s="48" t="s">
        <v>96</v>
      </c>
      <c r="C48" s="74" t="s">
        <v>321</v>
      </c>
      <c r="D48" s="74" t="s">
        <v>163</v>
      </c>
      <c r="E48" s="56" t="s">
        <v>124</v>
      </c>
      <c r="F48" s="76"/>
      <c r="G48" s="60">
        <f>G49</f>
        <v>70.12499999999997</v>
      </c>
    </row>
    <row r="49" spans="1:7" ht="13.5">
      <c r="A49" s="27"/>
      <c r="B49" s="28" t="s">
        <v>368</v>
      </c>
      <c r="C49" s="74" t="s">
        <v>321</v>
      </c>
      <c r="D49" s="74" t="s">
        <v>163</v>
      </c>
      <c r="E49" s="56" t="s">
        <v>124</v>
      </c>
      <c r="F49" s="76" t="s">
        <v>367</v>
      </c>
      <c r="G49" s="60">
        <f>'прил 6'!G56</f>
        <v>70.12499999999997</v>
      </c>
    </row>
    <row r="50" spans="1:7" ht="13.5">
      <c r="A50" s="27"/>
      <c r="B50" s="28" t="s">
        <v>343</v>
      </c>
      <c r="C50" s="74" t="s">
        <v>321</v>
      </c>
      <c r="D50" s="74" t="s">
        <v>283</v>
      </c>
      <c r="E50" s="74"/>
      <c r="F50" s="74"/>
      <c r="G50" s="60">
        <f>G51+G63+G71+G76</f>
        <v>101638.35533</v>
      </c>
    </row>
    <row r="51" spans="1:7" ht="26.25">
      <c r="A51" s="27"/>
      <c r="B51" s="51" t="s">
        <v>216</v>
      </c>
      <c r="C51" s="75" t="s">
        <v>321</v>
      </c>
      <c r="D51" s="75" t="s">
        <v>283</v>
      </c>
      <c r="E51" s="56" t="s">
        <v>198</v>
      </c>
      <c r="F51" s="74"/>
      <c r="G51" s="60">
        <f>G52</f>
        <v>2462.5766300000005</v>
      </c>
    </row>
    <row r="52" spans="1:7" ht="52.5">
      <c r="A52" s="27"/>
      <c r="B52" s="62" t="s">
        <v>217</v>
      </c>
      <c r="C52" s="75" t="s">
        <v>321</v>
      </c>
      <c r="D52" s="75" t="s">
        <v>283</v>
      </c>
      <c r="E52" s="56" t="s">
        <v>199</v>
      </c>
      <c r="F52" s="74"/>
      <c r="G52" s="60">
        <f>G53+G55+G57+G59+G61</f>
        <v>2462.5766300000005</v>
      </c>
    </row>
    <row r="53" spans="1:7" ht="13.5">
      <c r="A53" s="27"/>
      <c r="B53" s="62" t="s">
        <v>201</v>
      </c>
      <c r="C53" s="75" t="s">
        <v>321</v>
      </c>
      <c r="D53" s="75" t="s">
        <v>283</v>
      </c>
      <c r="E53" s="56" t="s">
        <v>200</v>
      </c>
      <c r="F53" s="74"/>
      <c r="G53" s="60">
        <f>G54</f>
        <v>585.8</v>
      </c>
    </row>
    <row r="54" spans="1:7" ht="13.5">
      <c r="A54" s="27"/>
      <c r="B54" s="51" t="s">
        <v>366</v>
      </c>
      <c r="C54" s="75" t="s">
        <v>321</v>
      </c>
      <c r="D54" s="75" t="s">
        <v>283</v>
      </c>
      <c r="E54" s="56" t="s">
        <v>200</v>
      </c>
      <c r="F54" s="75" t="s">
        <v>364</v>
      </c>
      <c r="G54" s="60">
        <f>'прил 6'!G245</f>
        <v>585.8</v>
      </c>
    </row>
    <row r="55" spans="1:7" ht="13.5">
      <c r="A55" s="27"/>
      <c r="B55" s="51" t="s">
        <v>204</v>
      </c>
      <c r="C55" s="75" t="s">
        <v>321</v>
      </c>
      <c r="D55" s="75" t="s">
        <v>283</v>
      </c>
      <c r="E55" s="56" t="s">
        <v>202</v>
      </c>
      <c r="F55" s="74"/>
      <c r="G55" s="60">
        <f>G56</f>
        <v>1000</v>
      </c>
    </row>
    <row r="56" spans="1:7" ht="13.5">
      <c r="A56" s="27"/>
      <c r="B56" s="51" t="s">
        <v>366</v>
      </c>
      <c r="C56" s="75" t="s">
        <v>321</v>
      </c>
      <c r="D56" s="75" t="s">
        <v>283</v>
      </c>
      <c r="E56" s="56" t="s">
        <v>202</v>
      </c>
      <c r="F56" s="75" t="s">
        <v>364</v>
      </c>
      <c r="G56" s="60">
        <f>'прил 6'!G247</f>
        <v>1000</v>
      </c>
    </row>
    <row r="57" spans="1:7" ht="13.5">
      <c r="A57" s="27"/>
      <c r="B57" s="51" t="s">
        <v>205</v>
      </c>
      <c r="C57" s="75" t="s">
        <v>321</v>
      </c>
      <c r="D57" s="75" t="s">
        <v>283</v>
      </c>
      <c r="E57" s="56" t="s">
        <v>203</v>
      </c>
      <c r="F57" s="74"/>
      <c r="G57" s="60">
        <f>G58</f>
        <v>500</v>
      </c>
    </row>
    <row r="58" spans="1:7" ht="13.5">
      <c r="A58" s="27"/>
      <c r="B58" s="51" t="s">
        <v>366</v>
      </c>
      <c r="C58" s="75" t="s">
        <v>321</v>
      </c>
      <c r="D58" s="75" t="s">
        <v>283</v>
      </c>
      <c r="E58" s="56" t="s">
        <v>203</v>
      </c>
      <c r="F58" s="75" t="s">
        <v>364</v>
      </c>
      <c r="G58" s="60">
        <f>'прил 6'!G249</f>
        <v>500</v>
      </c>
    </row>
    <row r="59" spans="1:7" ht="26.25">
      <c r="A59" s="27"/>
      <c r="B59" s="62" t="s">
        <v>207</v>
      </c>
      <c r="C59" s="75" t="s">
        <v>321</v>
      </c>
      <c r="D59" s="75" t="s">
        <v>283</v>
      </c>
      <c r="E59" s="56" t="s">
        <v>206</v>
      </c>
      <c r="F59" s="75"/>
      <c r="G59" s="60">
        <f>G60</f>
        <v>336.77663000000007</v>
      </c>
    </row>
    <row r="60" spans="1:7" ht="13.5">
      <c r="A60" s="27"/>
      <c r="B60" s="51" t="s">
        <v>366</v>
      </c>
      <c r="C60" s="75" t="s">
        <v>321</v>
      </c>
      <c r="D60" s="75" t="s">
        <v>283</v>
      </c>
      <c r="E60" s="56" t="s">
        <v>206</v>
      </c>
      <c r="F60" s="75" t="s">
        <v>364</v>
      </c>
      <c r="G60" s="60">
        <f>'прил 6'!G316</f>
        <v>336.77663000000007</v>
      </c>
    </row>
    <row r="61" spans="1:7" ht="26.25">
      <c r="A61" s="27"/>
      <c r="B61" s="51" t="s">
        <v>289</v>
      </c>
      <c r="C61" s="75" t="s">
        <v>321</v>
      </c>
      <c r="D61" s="75" t="s">
        <v>283</v>
      </c>
      <c r="E61" s="56" t="s">
        <v>288</v>
      </c>
      <c r="F61" s="75"/>
      <c r="G61" s="60">
        <f>G62</f>
        <v>40</v>
      </c>
    </row>
    <row r="62" spans="1:7" ht="13.5">
      <c r="A62" s="27"/>
      <c r="B62" s="51" t="s">
        <v>366</v>
      </c>
      <c r="C62" s="75" t="s">
        <v>321</v>
      </c>
      <c r="D62" s="75" t="s">
        <v>283</v>
      </c>
      <c r="E62" s="56" t="s">
        <v>288</v>
      </c>
      <c r="F62" s="75" t="s">
        <v>364</v>
      </c>
      <c r="G62" s="60">
        <f>'прил 6'!G318</f>
        <v>40</v>
      </c>
    </row>
    <row r="63" spans="1:7" ht="26.25">
      <c r="A63" s="27"/>
      <c r="B63" s="50" t="s">
        <v>69</v>
      </c>
      <c r="C63" s="75" t="s">
        <v>321</v>
      </c>
      <c r="D63" s="75" t="s">
        <v>283</v>
      </c>
      <c r="E63" s="56" t="s">
        <v>40</v>
      </c>
      <c r="F63" s="75"/>
      <c r="G63" s="61">
        <f>G64</f>
        <v>6722.7022099999995</v>
      </c>
    </row>
    <row r="64" spans="1:7" ht="39">
      <c r="A64" s="27"/>
      <c r="B64" s="50" t="s">
        <v>70</v>
      </c>
      <c r="C64" s="75" t="s">
        <v>321</v>
      </c>
      <c r="D64" s="75" t="s">
        <v>283</v>
      </c>
      <c r="E64" s="56" t="s">
        <v>218</v>
      </c>
      <c r="F64" s="75"/>
      <c r="G64" s="61">
        <f>G65+G68</f>
        <v>6722.7022099999995</v>
      </c>
    </row>
    <row r="65" spans="1:7" ht="66">
      <c r="A65" s="27"/>
      <c r="B65" s="50" t="s">
        <v>72</v>
      </c>
      <c r="C65" s="75" t="s">
        <v>321</v>
      </c>
      <c r="D65" s="75" t="s">
        <v>283</v>
      </c>
      <c r="E65" s="56" t="s">
        <v>219</v>
      </c>
      <c r="F65" s="75"/>
      <c r="G65" s="61">
        <f>G66</f>
        <v>1651.2270199999998</v>
      </c>
    </row>
    <row r="66" spans="1:7" ht="26.25">
      <c r="A66" s="27"/>
      <c r="B66" s="50" t="s">
        <v>221</v>
      </c>
      <c r="C66" s="75" t="s">
        <v>321</v>
      </c>
      <c r="D66" s="75" t="s">
        <v>283</v>
      </c>
      <c r="E66" s="56" t="s">
        <v>220</v>
      </c>
      <c r="F66" s="75"/>
      <c r="G66" s="61">
        <f>G67</f>
        <v>1651.2270199999998</v>
      </c>
    </row>
    <row r="67" spans="1:7" ht="13.5">
      <c r="A67" s="27"/>
      <c r="B67" s="51" t="s">
        <v>366</v>
      </c>
      <c r="C67" s="75" t="s">
        <v>321</v>
      </c>
      <c r="D67" s="75" t="s">
        <v>283</v>
      </c>
      <c r="E67" s="56" t="s">
        <v>220</v>
      </c>
      <c r="F67" s="75" t="s">
        <v>364</v>
      </c>
      <c r="G67" s="61">
        <f>'прил 6'!G323</f>
        <v>1651.2270199999998</v>
      </c>
    </row>
    <row r="68" spans="1:7" ht="52.5">
      <c r="A68" s="27"/>
      <c r="B68" s="50" t="s">
        <v>172</v>
      </c>
      <c r="C68" s="75" t="s">
        <v>321</v>
      </c>
      <c r="D68" s="75" t="s">
        <v>283</v>
      </c>
      <c r="E68" s="56" t="s">
        <v>150</v>
      </c>
      <c r="F68" s="75"/>
      <c r="G68" s="61">
        <f>G69</f>
        <v>5071.47519</v>
      </c>
    </row>
    <row r="69" spans="1:7" ht="26.25">
      <c r="A69" s="27"/>
      <c r="B69" s="50" t="s">
        <v>221</v>
      </c>
      <c r="C69" s="75" t="s">
        <v>321</v>
      </c>
      <c r="D69" s="75" t="s">
        <v>283</v>
      </c>
      <c r="E69" s="56" t="s">
        <v>149</v>
      </c>
      <c r="F69" s="75"/>
      <c r="G69" s="61">
        <f>G70</f>
        <v>5071.47519</v>
      </c>
    </row>
    <row r="70" spans="1:7" ht="13.5">
      <c r="A70" s="27"/>
      <c r="B70" s="51" t="s">
        <v>366</v>
      </c>
      <c r="C70" s="75" t="s">
        <v>321</v>
      </c>
      <c r="D70" s="75" t="s">
        <v>283</v>
      </c>
      <c r="E70" s="56" t="s">
        <v>149</v>
      </c>
      <c r="F70" s="75" t="s">
        <v>364</v>
      </c>
      <c r="G70" s="61">
        <f>'прил 6'!G326</f>
        <v>5071.47519</v>
      </c>
    </row>
    <row r="71" spans="1:7" ht="16.5" customHeight="1">
      <c r="A71" s="27"/>
      <c r="B71" s="51" t="s">
        <v>408</v>
      </c>
      <c r="C71" s="75" t="s">
        <v>321</v>
      </c>
      <c r="D71" s="75" t="s">
        <v>283</v>
      </c>
      <c r="E71" s="56" t="s">
        <v>211</v>
      </c>
      <c r="F71" s="74"/>
      <c r="G71" s="60">
        <f>G72</f>
        <v>186.60700000000003</v>
      </c>
    </row>
    <row r="72" spans="1:7" ht="33" customHeight="1">
      <c r="A72" s="27"/>
      <c r="B72" s="51" t="s">
        <v>409</v>
      </c>
      <c r="C72" s="75" t="s">
        <v>321</v>
      </c>
      <c r="D72" s="75" t="s">
        <v>283</v>
      </c>
      <c r="E72" s="56" t="s">
        <v>212</v>
      </c>
      <c r="F72" s="75"/>
      <c r="G72" s="60">
        <f>G73</f>
        <v>186.60700000000003</v>
      </c>
    </row>
    <row r="73" spans="1:7" ht="66">
      <c r="A73" s="27"/>
      <c r="B73" s="62" t="s">
        <v>1</v>
      </c>
      <c r="C73" s="75" t="s">
        <v>321</v>
      </c>
      <c r="D73" s="75" t="s">
        <v>283</v>
      </c>
      <c r="E73" s="56" t="s">
        <v>213</v>
      </c>
      <c r="F73" s="75"/>
      <c r="G73" s="60">
        <f>G74</f>
        <v>186.60700000000003</v>
      </c>
    </row>
    <row r="74" spans="1:7" ht="39">
      <c r="A74" s="27"/>
      <c r="B74" s="62" t="s">
        <v>215</v>
      </c>
      <c r="C74" s="75" t="s">
        <v>321</v>
      </c>
      <c r="D74" s="75" t="s">
        <v>283</v>
      </c>
      <c r="E74" s="56" t="s">
        <v>214</v>
      </c>
      <c r="F74" s="75"/>
      <c r="G74" s="60">
        <f>G75</f>
        <v>186.60700000000003</v>
      </c>
    </row>
    <row r="75" spans="1:7" ht="13.5">
      <c r="A75" s="27"/>
      <c r="B75" s="51" t="s">
        <v>366</v>
      </c>
      <c r="C75" s="75" t="s">
        <v>321</v>
      </c>
      <c r="D75" s="75" t="s">
        <v>283</v>
      </c>
      <c r="E75" s="56" t="s">
        <v>214</v>
      </c>
      <c r="F75" s="75" t="s">
        <v>364</v>
      </c>
      <c r="G75" s="60">
        <f>'прил 6'!G312</f>
        <v>186.60700000000003</v>
      </c>
    </row>
    <row r="76" spans="1:7" ht="13.5">
      <c r="A76" s="27"/>
      <c r="B76" s="51" t="s">
        <v>378</v>
      </c>
      <c r="C76" s="58" t="s">
        <v>321</v>
      </c>
      <c r="D76" s="58" t="s">
        <v>283</v>
      </c>
      <c r="E76" s="56" t="s">
        <v>117</v>
      </c>
      <c r="F76" s="58"/>
      <c r="G76" s="61">
        <f>G77+G81+G83+G85+G87</f>
        <v>92266.46949</v>
      </c>
    </row>
    <row r="77" spans="1:7" ht="39">
      <c r="A77" s="27"/>
      <c r="B77" s="51" t="s">
        <v>306</v>
      </c>
      <c r="C77" s="58" t="s">
        <v>321</v>
      </c>
      <c r="D77" s="58" t="s">
        <v>283</v>
      </c>
      <c r="E77" s="56" t="s">
        <v>121</v>
      </c>
      <c r="F77" s="58"/>
      <c r="G77" s="61">
        <f>G78+G79+G80</f>
        <v>87256.42604</v>
      </c>
    </row>
    <row r="78" spans="1:7" ht="32.25" customHeight="1">
      <c r="A78" s="27"/>
      <c r="B78" s="51" t="s">
        <v>365</v>
      </c>
      <c r="C78" s="58" t="s">
        <v>321</v>
      </c>
      <c r="D78" s="58" t="s">
        <v>283</v>
      </c>
      <c r="E78" s="56" t="s">
        <v>121</v>
      </c>
      <c r="F78" s="58" t="s">
        <v>363</v>
      </c>
      <c r="G78" s="61">
        <f>'прил 6'!G39+'прил 6'!G76+'прил 6'!G93+'прил 6'!G235+'прил 6'!G305+'прил 6'!G376+'прил 6'!G454</f>
        <v>63170.41272000001</v>
      </c>
    </row>
    <row r="79" spans="1:7" ht="13.5">
      <c r="A79" s="27"/>
      <c r="B79" s="51" t="s">
        <v>366</v>
      </c>
      <c r="C79" s="58" t="s">
        <v>321</v>
      </c>
      <c r="D79" s="58" t="s">
        <v>283</v>
      </c>
      <c r="E79" s="56" t="s">
        <v>121</v>
      </c>
      <c r="F79" s="58" t="s">
        <v>364</v>
      </c>
      <c r="G79" s="61">
        <f>'прил 6'!G40+'прил 6'!G77+'прил 6'!G94+'прил 6'!G236+'прил 6'!G306+'прил 6'!G377+'прил 6'!G455</f>
        <v>22598.466350000002</v>
      </c>
    </row>
    <row r="80" spans="1:7" ht="13.5">
      <c r="A80" s="27"/>
      <c r="B80" s="51" t="s">
        <v>368</v>
      </c>
      <c r="C80" s="58" t="s">
        <v>321</v>
      </c>
      <c r="D80" s="58" t="s">
        <v>283</v>
      </c>
      <c r="E80" s="56" t="s">
        <v>121</v>
      </c>
      <c r="F80" s="58" t="s">
        <v>367</v>
      </c>
      <c r="G80" s="61">
        <f>'прил 6'!G42+'прил 6'!G96+'прил 6'!G237+'прил 6'!G307+'прил 6'!G457</f>
        <v>1487.5469699999999</v>
      </c>
    </row>
    <row r="81" spans="1:7" ht="26.25">
      <c r="A81" s="27"/>
      <c r="B81" s="51" t="s">
        <v>385</v>
      </c>
      <c r="C81" s="58" t="s">
        <v>321</v>
      </c>
      <c r="D81" s="58" t="s">
        <v>283</v>
      </c>
      <c r="E81" s="56" t="s">
        <v>386</v>
      </c>
      <c r="F81" s="58"/>
      <c r="G81" s="61">
        <f>G82</f>
        <v>1.903</v>
      </c>
    </row>
    <row r="82" spans="1:7" ht="13.5">
      <c r="A82" s="27"/>
      <c r="B82" s="51" t="s">
        <v>366</v>
      </c>
      <c r="C82" s="58" t="s">
        <v>321</v>
      </c>
      <c r="D82" s="58" t="s">
        <v>283</v>
      </c>
      <c r="E82" s="56" t="s">
        <v>386</v>
      </c>
      <c r="F82" s="58" t="s">
        <v>364</v>
      </c>
      <c r="G82" s="61">
        <f>'прил 6'!G79</f>
        <v>1.903</v>
      </c>
    </row>
    <row r="83" spans="1:8" s="3" customFormat="1" ht="15">
      <c r="A83" s="55"/>
      <c r="B83" s="51" t="s">
        <v>28</v>
      </c>
      <c r="C83" s="58" t="s">
        <v>321</v>
      </c>
      <c r="D83" s="58" t="s">
        <v>283</v>
      </c>
      <c r="E83" s="58" t="s">
        <v>27</v>
      </c>
      <c r="F83" s="58"/>
      <c r="G83" s="61">
        <f>G84</f>
        <v>352.24045</v>
      </c>
      <c r="H83" s="1"/>
    </row>
    <row r="84" spans="1:8" s="3" customFormat="1" ht="15">
      <c r="A84" s="55"/>
      <c r="B84" s="51" t="s">
        <v>368</v>
      </c>
      <c r="C84" s="58" t="s">
        <v>321</v>
      </c>
      <c r="D84" s="58" t="s">
        <v>283</v>
      </c>
      <c r="E84" s="58" t="s">
        <v>27</v>
      </c>
      <c r="F84" s="58" t="s">
        <v>367</v>
      </c>
      <c r="G84" s="61">
        <f>'прил 6'!G239</f>
        <v>352.24045</v>
      </c>
      <c r="H84" s="1"/>
    </row>
    <row r="85" spans="1:7" ht="26.25">
      <c r="A85" s="27"/>
      <c r="B85" s="51" t="s">
        <v>301</v>
      </c>
      <c r="C85" s="58" t="s">
        <v>321</v>
      </c>
      <c r="D85" s="58" t="s">
        <v>283</v>
      </c>
      <c r="E85" s="56" t="s">
        <v>148</v>
      </c>
      <c r="F85" s="58"/>
      <c r="G85" s="61">
        <f>G86</f>
        <v>4356</v>
      </c>
    </row>
    <row r="86" spans="1:7" ht="13.5">
      <c r="A86" s="27"/>
      <c r="B86" s="51" t="s">
        <v>399</v>
      </c>
      <c r="C86" s="58" t="s">
        <v>321</v>
      </c>
      <c r="D86" s="58" t="s">
        <v>283</v>
      </c>
      <c r="E86" s="56" t="s">
        <v>148</v>
      </c>
      <c r="F86" s="58" t="s">
        <v>373</v>
      </c>
      <c r="G86" s="61">
        <f>'прил 6'!G90</f>
        <v>4356</v>
      </c>
    </row>
    <row r="87" spans="1:7" ht="26.25">
      <c r="A87" s="27"/>
      <c r="B87" s="51" t="s">
        <v>392</v>
      </c>
      <c r="C87" s="58" t="s">
        <v>321</v>
      </c>
      <c r="D87" s="58" t="s">
        <v>283</v>
      </c>
      <c r="E87" s="56" t="s">
        <v>391</v>
      </c>
      <c r="F87" s="58"/>
      <c r="G87" s="61">
        <f>G88</f>
        <v>299.9</v>
      </c>
    </row>
    <row r="88" spans="1:7" ht="13.5">
      <c r="A88" s="27"/>
      <c r="B88" s="51" t="s">
        <v>366</v>
      </c>
      <c r="C88" s="58" t="s">
        <v>321</v>
      </c>
      <c r="D88" s="58" t="s">
        <v>283</v>
      </c>
      <c r="E88" s="56" t="s">
        <v>391</v>
      </c>
      <c r="F88" s="58" t="s">
        <v>364</v>
      </c>
      <c r="G88" s="61">
        <f>'прил 6'!G241</f>
        <v>299.9</v>
      </c>
    </row>
    <row r="89" spans="1:8" s="45" customFormat="1" ht="13.5">
      <c r="A89" s="40">
        <v>2</v>
      </c>
      <c r="B89" s="41" t="s">
        <v>353</v>
      </c>
      <c r="C89" s="73" t="s">
        <v>352</v>
      </c>
      <c r="D89" s="73"/>
      <c r="E89" s="73"/>
      <c r="F89" s="73"/>
      <c r="G89" s="43">
        <f>G90+G100</f>
        <v>659.39197</v>
      </c>
      <c r="H89" s="44"/>
    </row>
    <row r="90" spans="1:7" ht="26.25">
      <c r="A90" s="27"/>
      <c r="B90" s="28" t="s">
        <v>354</v>
      </c>
      <c r="C90" s="74" t="s">
        <v>352</v>
      </c>
      <c r="D90" s="74" t="s">
        <v>285</v>
      </c>
      <c r="E90" s="74"/>
      <c r="F90" s="74"/>
      <c r="G90" s="60">
        <f>G91</f>
        <v>308.90500000000003</v>
      </c>
    </row>
    <row r="91" spans="1:7" ht="27" customHeight="1">
      <c r="A91" s="27"/>
      <c r="B91" s="54" t="s">
        <v>31</v>
      </c>
      <c r="C91" s="75" t="s">
        <v>352</v>
      </c>
      <c r="D91" s="75" t="s">
        <v>285</v>
      </c>
      <c r="E91" s="56" t="s">
        <v>222</v>
      </c>
      <c r="F91" s="75"/>
      <c r="G91" s="61">
        <f>G92+G96</f>
        <v>308.90500000000003</v>
      </c>
    </row>
    <row r="92" spans="1:7" ht="53.25">
      <c r="A92" s="27"/>
      <c r="B92" s="54" t="s">
        <v>432</v>
      </c>
      <c r="C92" s="75" t="s">
        <v>352</v>
      </c>
      <c r="D92" s="75" t="s">
        <v>285</v>
      </c>
      <c r="E92" s="56" t="s">
        <v>412</v>
      </c>
      <c r="F92" s="75"/>
      <c r="G92" s="61">
        <f>G93</f>
        <v>250</v>
      </c>
    </row>
    <row r="93" spans="1:7" ht="78.75" customHeight="1">
      <c r="A93" s="27"/>
      <c r="B93" s="54" t="s">
        <v>431</v>
      </c>
      <c r="C93" s="75" t="s">
        <v>352</v>
      </c>
      <c r="D93" s="75" t="s">
        <v>285</v>
      </c>
      <c r="E93" s="56" t="s">
        <v>413</v>
      </c>
      <c r="F93" s="75"/>
      <c r="G93" s="61">
        <f>G94</f>
        <v>250</v>
      </c>
    </row>
    <row r="94" spans="1:7" ht="27" customHeight="1">
      <c r="A94" s="27"/>
      <c r="B94" s="54" t="s">
        <v>415</v>
      </c>
      <c r="C94" s="75" t="s">
        <v>352</v>
      </c>
      <c r="D94" s="75" t="s">
        <v>285</v>
      </c>
      <c r="E94" s="56" t="s">
        <v>414</v>
      </c>
      <c r="F94" s="75"/>
      <c r="G94" s="61">
        <f>G95</f>
        <v>250</v>
      </c>
    </row>
    <row r="95" spans="1:7" ht="13.5">
      <c r="A95" s="27"/>
      <c r="B95" s="51" t="s">
        <v>366</v>
      </c>
      <c r="C95" s="75" t="s">
        <v>352</v>
      </c>
      <c r="D95" s="75" t="s">
        <v>285</v>
      </c>
      <c r="E95" s="56" t="s">
        <v>414</v>
      </c>
      <c r="F95" s="75" t="s">
        <v>364</v>
      </c>
      <c r="G95" s="61">
        <f>'прил 6'!G103+'прил 6'!G333</f>
        <v>250</v>
      </c>
    </row>
    <row r="96" spans="1:7" ht="53.25">
      <c r="A96" s="27"/>
      <c r="B96" s="54" t="s">
        <v>33</v>
      </c>
      <c r="C96" s="75" t="s">
        <v>352</v>
      </c>
      <c r="D96" s="75" t="s">
        <v>285</v>
      </c>
      <c r="E96" s="56" t="s">
        <v>253</v>
      </c>
      <c r="F96" s="75"/>
      <c r="G96" s="61">
        <f>G97</f>
        <v>58.90500000000001</v>
      </c>
    </row>
    <row r="97" spans="1:7" ht="80.25" customHeight="1">
      <c r="A97" s="27"/>
      <c r="B97" s="64" t="s">
        <v>34</v>
      </c>
      <c r="C97" s="75" t="s">
        <v>352</v>
      </c>
      <c r="D97" s="75" t="s">
        <v>285</v>
      </c>
      <c r="E97" s="65" t="s">
        <v>254</v>
      </c>
      <c r="F97" s="75"/>
      <c r="G97" s="61">
        <f>G98</f>
        <v>58.90500000000001</v>
      </c>
    </row>
    <row r="98" spans="1:7" ht="53.25">
      <c r="A98" s="27"/>
      <c r="B98" s="54" t="s">
        <v>256</v>
      </c>
      <c r="C98" s="75" t="s">
        <v>352</v>
      </c>
      <c r="D98" s="75" t="s">
        <v>285</v>
      </c>
      <c r="E98" s="56" t="s">
        <v>255</v>
      </c>
      <c r="F98" s="75"/>
      <c r="G98" s="61">
        <f>G99</f>
        <v>58.90500000000001</v>
      </c>
    </row>
    <row r="99" spans="1:7" ht="13.5">
      <c r="A99" s="27"/>
      <c r="B99" s="51" t="s">
        <v>366</v>
      </c>
      <c r="C99" s="75" t="s">
        <v>352</v>
      </c>
      <c r="D99" s="75" t="s">
        <v>285</v>
      </c>
      <c r="E99" s="56" t="s">
        <v>255</v>
      </c>
      <c r="F99" s="75" t="s">
        <v>364</v>
      </c>
      <c r="G99" s="61">
        <f>'прил 6'!G464</f>
        <v>58.90500000000001</v>
      </c>
    </row>
    <row r="100" spans="1:7" ht="13.5">
      <c r="A100" s="27"/>
      <c r="B100" s="51" t="s">
        <v>116</v>
      </c>
      <c r="C100" s="75" t="s">
        <v>352</v>
      </c>
      <c r="D100" s="75" t="s">
        <v>327</v>
      </c>
      <c r="E100" s="77"/>
      <c r="F100" s="75"/>
      <c r="G100" s="61">
        <f>G101</f>
        <v>350.48697</v>
      </c>
    </row>
    <row r="101" spans="1:7" ht="26.25">
      <c r="A101" s="27"/>
      <c r="B101" s="51" t="s">
        <v>13</v>
      </c>
      <c r="C101" s="75" t="s">
        <v>352</v>
      </c>
      <c r="D101" s="75" t="s">
        <v>327</v>
      </c>
      <c r="E101" s="56" t="s">
        <v>133</v>
      </c>
      <c r="F101" s="75"/>
      <c r="G101" s="61">
        <f>G105+G102</f>
        <v>350.48697</v>
      </c>
    </row>
    <row r="102" spans="1:7" ht="45" customHeight="1">
      <c r="A102" s="27"/>
      <c r="B102" s="50" t="s">
        <v>411</v>
      </c>
      <c r="C102" s="75" t="s">
        <v>352</v>
      </c>
      <c r="D102" s="75" t="s">
        <v>327</v>
      </c>
      <c r="E102" s="56" t="s">
        <v>21</v>
      </c>
      <c r="F102" s="75"/>
      <c r="G102" s="61">
        <f>G103</f>
        <v>200</v>
      </c>
    </row>
    <row r="103" spans="1:7" ht="52.5">
      <c r="A103" s="27"/>
      <c r="B103" s="52" t="s">
        <v>86</v>
      </c>
      <c r="C103" s="75" t="s">
        <v>352</v>
      </c>
      <c r="D103" s="75" t="s">
        <v>327</v>
      </c>
      <c r="E103" s="56" t="s">
        <v>22</v>
      </c>
      <c r="F103" s="75"/>
      <c r="G103" s="61">
        <f>G104</f>
        <v>200</v>
      </c>
    </row>
    <row r="104" spans="1:7" ht="13.5">
      <c r="A104" s="27"/>
      <c r="B104" s="51" t="s">
        <v>366</v>
      </c>
      <c r="C104" s="75" t="s">
        <v>352</v>
      </c>
      <c r="D104" s="75" t="s">
        <v>327</v>
      </c>
      <c r="E104" s="56" t="s">
        <v>22</v>
      </c>
      <c r="F104" s="75" t="s">
        <v>364</v>
      </c>
      <c r="G104" s="61">
        <f>'прил 6'!G470</f>
        <v>200</v>
      </c>
    </row>
    <row r="105" spans="1:7" ht="39">
      <c r="A105" s="27"/>
      <c r="B105" s="52" t="s">
        <v>16</v>
      </c>
      <c r="C105" s="75" t="s">
        <v>352</v>
      </c>
      <c r="D105" s="75" t="s">
        <v>327</v>
      </c>
      <c r="E105" s="56" t="s">
        <v>257</v>
      </c>
      <c r="F105" s="75"/>
      <c r="G105" s="61">
        <f>G106+G110</f>
        <v>150.48696999999999</v>
      </c>
    </row>
    <row r="106" spans="1:7" ht="66">
      <c r="A106" s="27"/>
      <c r="B106" s="52" t="s">
        <v>30</v>
      </c>
      <c r="C106" s="75" t="s">
        <v>352</v>
      </c>
      <c r="D106" s="75" t="s">
        <v>327</v>
      </c>
      <c r="E106" s="56" t="s">
        <v>258</v>
      </c>
      <c r="F106" s="75"/>
      <c r="G106" s="61">
        <f>G107</f>
        <v>50.48697</v>
      </c>
    </row>
    <row r="107" spans="1:7" ht="39">
      <c r="A107" s="27"/>
      <c r="B107" s="52" t="s">
        <v>260</v>
      </c>
      <c r="C107" s="75" t="s">
        <v>352</v>
      </c>
      <c r="D107" s="75" t="s">
        <v>327</v>
      </c>
      <c r="E107" s="56" t="s">
        <v>259</v>
      </c>
      <c r="F107" s="74"/>
      <c r="G107" s="60">
        <f>G108+G109</f>
        <v>50.48697</v>
      </c>
    </row>
    <row r="108" spans="1:7" ht="26.25">
      <c r="A108" s="27"/>
      <c r="B108" s="52" t="s">
        <v>365</v>
      </c>
      <c r="C108" s="75" t="s">
        <v>352</v>
      </c>
      <c r="D108" s="75" t="s">
        <v>327</v>
      </c>
      <c r="E108" s="56" t="s">
        <v>259</v>
      </c>
      <c r="F108" s="75" t="s">
        <v>363</v>
      </c>
      <c r="G108" s="60">
        <f>'прил 6'!G474</f>
        <v>3.4869699999999995</v>
      </c>
    </row>
    <row r="109" spans="1:7" ht="13.5">
      <c r="A109" s="27"/>
      <c r="B109" s="51" t="s">
        <v>366</v>
      </c>
      <c r="C109" s="75" t="s">
        <v>352</v>
      </c>
      <c r="D109" s="75" t="s">
        <v>327</v>
      </c>
      <c r="E109" s="56" t="s">
        <v>259</v>
      </c>
      <c r="F109" s="74" t="s">
        <v>364</v>
      </c>
      <c r="G109" s="60">
        <f>'прил 6'!G475</f>
        <v>47</v>
      </c>
    </row>
    <row r="110" spans="1:7" ht="52.5">
      <c r="A110" s="27"/>
      <c r="B110" s="52" t="s">
        <v>85</v>
      </c>
      <c r="C110" s="75" t="s">
        <v>352</v>
      </c>
      <c r="D110" s="75" t="s">
        <v>327</v>
      </c>
      <c r="E110" s="56" t="s">
        <v>84</v>
      </c>
      <c r="F110" s="74"/>
      <c r="G110" s="60">
        <f>G111</f>
        <v>100</v>
      </c>
    </row>
    <row r="111" spans="1:7" ht="39">
      <c r="A111" s="27"/>
      <c r="B111" s="52" t="s">
        <v>260</v>
      </c>
      <c r="C111" s="75" t="s">
        <v>352</v>
      </c>
      <c r="D111" s="75" t="s">
        <v>327</v>
      </c>
      <c r="E111" s="56" t="s">
        <v>83</v>
      </c>
      <c r="F111" s="74"/>
      <c r="G111" s="60">
        <f>G112+G113</f>
        <v>100</v>
      </c>
    </row>
    <row r="112" spans="1:7" ht="26.25">
      <c r="A112" s="27"/>
      <c r="B112" s="52" t="s">
        <v>365</v>
      </c>
      <c r="C112" s="75" t="s">
        <v>352</v>
      </c>
      <c r="D112" s="75" t="s">
        <v>327</v>
      </c>
      <c r="E112" s="56" t="s">
        <v>83</v>
      </c>
      <c r="F112" s="75" t="s">
        <v>363</v>
      </c>
      <c r="G112" s="60">
        <f>'прил 6'!G478</f>
        <v>46</v>
      </c>
    </row>
    <row r="113" spans="1:7" ht="13.5">
      <c r="A113" s="27"/>
      <c r="B113" s="51" t="s">
        <v>366</v>
      </c>
      <c r="C113" s="75" t="s">
        <v>352</v>
      </c>
      <c r="D113" s="75" t="s">
        <v>327</v>
      </c>
      <c r="E113" s="56" t="s">
        <v>83</v>
      </c>
      <c r="F113" s="75" t="s">
        <v>364</v>
      </c>
      <c r="G113" s="60">
        <f>'прил 6'!G479</f>
        <v>54</v>
      </c>
    </row>
    <row r="114" spans="1:8" s="45" customFormat="1" ht="13.5">
      <c r="A114" s="40">
        <v>3</v>
      </c>
      <c r="B114" s="41" t="s">
        <v>329</v>
      </c>
      <c r="C114" s="73" t="s">
        <v>330</v>
      </c>
      <c r="D114" s="73"/>
      <c r="E114" s="73"/>
      <c r="F114" s="73"/>
      <c r="G114" s="43">
        <f>G115+G121+G146</f>
        <v>153388.83378</v>
      </c>
      <c r="H114" s="44"/>
    </row>
    <row r="115" spans="1:7" ht="13.5">
      <c r="A115" s="27"/>
      <c r="B115" s="28" t="s">
        <v>345</v>
      </c>
      <c r="C115" s="74" t="s">
        <v>330</v>
      </c>
      <c r="D115" s="74" t="s">
        <v>282</v>
      </c>
      <c r="E115" s="74"/>
      <c r="F115" s="74"/>
      <c r="G115" s="60">
        <f>G116</f>
        <v>380</v>
      </c>
    </row>
    <row r="116" spans="1:7" ht="30.75" customHeight="1">
      <c r="A116" s="27"/>
      <c r="B116" s="54" t="s">
        <v>31</v>
      </c>
      <c r="C116" s="74" t="s">
        <v>330</v>
      </c>
      <c r="D116" s="74" t="s">
        <v>282</v>
      </c>
      <c r="E116" s="56" t="s">
        <v>222</v>
      </c>
      <c r="F116" s="74"/>
      <c r="G116" s="60">
        <f>G119</f>
        <v>380</v>
      </c>
    </row>
    <row r="117" spans="1:7" ht="39.75">
      <c r="A117" s="27"/>
      <c r="B117" s="54" t="s">
        <v>32</v>
      </c>
      <c r="C117" s="74" t="s">
        <v>330</v>
      </c>
      <c r="D117" s="74" t="s">
        <v>282</v>
      </c>
      <c r="E117" s="56" t="s">
        <v>223</v>
      </c>
      <c r="F117" s="74"/>
      <c r="G117" s="60">
        <f>G119</f>
        <v>380</v>
      </c>
    </row>
    <row r="118" spans="1:7" ht="78.75">
      <c r="A118" s="27"/>
      <c r="B118" s="52" t="s">
        <v>73</v>
      </c>
      <c r="C118" s="74" t="s">
        <v>330</v>
      </c>
      <c r="D118" s="74" t="s">
        <v>282</v>
      </c>
      <c r="E118" s="56" t="s">
        <v>224</v>
      </c>
      <c r="F118" s="74"/>
      <c r="G118" s="60">
        <f>G119</f>
        <v>380</v>
      </c>
    </row>
    <row r="119" spans="1:7" ht="13.5">
      <c r="A119" s="27"/>
      <c r="B119" s="52" t="s">
        <v>226</v>
      </c>
      <c r="C119" s="74" t="s">
        <v>330</v>
      </c>
      <c r="D119" s="74" t="s">
        <v>282</v>
      </c>
      <c r="E119" s="56" t="s">
        <v>225</v>
      </c>
      <c r="F119" s="74"/>
      <c r="G119" s="60">
        <f>G120</f>
        <v>380</v>
      </c>
    </row>
    <row r="120" spans="1:7" ht="13.5">
      <c r="A120" s="27"/>
      <c r="B120" s="51" t="s">
        <v>366</v>
      </c>
      <c r="C120" s="74" t="s">
        <v>330</v>
      </c>
      <c r="D120" s="75" t="s">
        <v>282</v>
      </c>
      <c r="E120" s="56" t="s">
        <v>225</v>
      </c>
      <c r="F120" s="75" t="s">
        <v>364</v>
      </c>
      <c r="G120" s="60">
        <f>'прил 6'!G340+'прил 6'!G486</f>
        <v>380</v>
      </c>
    </row>
    <row r="121" spans="1:7" ht="13.5">
      <c r="A121" s="27"/>
      <c r="B121" s="51" t="s">
        <v>372</v>
      </c>
      <c r="C121" s="75" t="s">
        <v>330</v>
      </c>
      <c r="D121" s="75" t="s">
        <v>285</v>
      </c>
      <c r="E121" s="75"/>
      <c r="F121" s="75"/>
      <c r="G121" s="61">
        <f>G122+G129+G139</f>
        <v>152853.83378</v>
      </c>
    </row>
    <row r="122" spans="1:7" ht="13.5">
      <c r="A122" s="27"/>
      <c r="B122" s="51" t="s">
        <v>378</v>
      </c>
      <c r="C122" s="75" t="s">
        <v>330</v>
      </c>
      <c r="D122" s="75" t="s">
        <v>285</v>
      </c>
      <c r="E122" s="56" t="s">
        <v>117</v>
      </c>
      <c r="F122" s="75"/>
      <c r="G122" s="61">
        <f>G123+G125+G127</f>
        <v>10459.27125</v>
      </c>
    </row>
    <row r="123" spans="1:7" ht="13.5">
      <c r="A123" s="27"/>
      <c r="B123" s="51" t="s">
        <v>100</v>
      </c>
      <c r="C123" s="75" t="s">
        <v>330</v>
      </c>
      <c r="D123" s="75" t="s">
        <v>285</v>
      </c>
      <c r="E123" s="56" t="s">
        <v>127</v>
      </c>
      <c r="F123" s="75"/>
      <c r="G123" s="61">
        <f>G124</f>
        <v>3656.44425</v>
      </c>
    </row>
    <row r="124" spans="1:7" ht="13.5">
      <c r="A124" s="27"/>
      <c r="B124" s="51" t="s">
        <v>366</v>
      </c>
      <c r="C124" s="75" t="s">
        <v>330</v>
      </c>
      <c r="D124" s="75" t="s">
        <v>285</v>
      </c>
      <c r="E124" s="56" t="s">
        <v>127</v>
      </c>
      <c r="F124" s="75" t="s">
        <v>364</v>
      </c>
      <c r="G124" s="61">
        <f>'прил 6'!G108</f>
        <v>3656.44425</v>
      </c>
    </row>
    <row r="125" spans="1:7" ht="26.25">
      <c r="A125" s="27"/>
      <c r="B125" s="51" t="s">
        <v>395</v>
      </c>
      <c r="C125" s="75" t="s">
        <v>330</v>
      </c>
      <c r="D125" s="75" t="s">
        <v>285</v>
      </c>
      <c r="E125" s="56" t="s">
        <v>396</v>
      </c>
      <c r="F125" s="75"/>
      <c r="G125" s="61">
        <f>G126</f>
        <v>4527.837</v>
      </c>
    </row>
    <row r="126" spans="1:7" ht="13.5">
      <c r="A126" s="27"/>
      <c r="B126" s="51" t="s">
        <v>398</v>
      </c>
      <c r="C126" s="75" t="s">
        <v>330</v>
      </c>
      <c r="D126" s="75" t="s">
        <v>285</v>
      </c>
      <c r="E126" s="56" t="s">
        <v>396</v>
      </c>
      <c r="F126" s="75" t="s">
        <v>188</v>
      </c>
      <c r="G126" s="61">
        <f>'прил 6'!G344</f>
        <v>4527.837</v>
      </c>
    </row>
    <row r="127" spans="1:7" ht="52.5">
      <c r="A127" s="27"/>
      <c r="B127" s="52" t="s">
        <v>5</v>
      </c>
      <c r="C127" s="75" t="s">
        <v>330</v>
      </c>
      <c r="D127" s="75" t="s">
        <v>285</v>
      </c>
      <c r="E127" s="56" t="s">
        <v>402</v>
      </c>
      <c r="F127" s="75"/>
      <c r="G127" s="61">
        <f>G128</f>
        <v>2274.99</v>
      </c>
    </row>
    <row r="128" spans="1:7" ht="13.5">
      <c r="A128" s="27"/>
      <c r="B128" s="51" t="s">
        <v>366</v>
      </c>
      <c r="C128" s="75" t="s">
        <v>330</v>
      </c>
      <c r="D128" s="75" t="s">
        <v>285</v>
      </c>
      <c r="E128" s="56" t="s">
        <v>402</v>
      </c>
      <c r="F128" s="75" t="s">
        <v>364</v>
      </c>
      <c r="G128" s="61">
        <f>'прил 6'!G110</f>
        <v>2274.99</v>
      </c>
    </row>
    <row r="129" spans="1:7" ht="39">
      <c r="A129" s="27"/>
      <c r="B129" s="51" t="s">
        <v>89</v>
      </c>
      <c r="C129" s="75" t="s">
        <v>330</v>
      </c>
      <c r="D129" s="75" t="s">
        <v>285</v>
      </c>
      <c r="E129" s="56" t="s">
        <v>128</v>
      </c>
      <c r="F129" s="75"/>
      <c r="G129" s="61">
        <f>G130</f>
        <v>138433.94399</v>
      </c>
    </row>
    <row r="130" spans="1:7" ht="52.5">
      <c r="A130" s="27"/>
      <c r="B130" s="52" t="s">
        <v>145</v>
      </c>
      <c r="C130" s="75" t="s">
        <v>330</v>
      </c>
      <c r="D130" s="75" t="s">
        <v>285</v>
      </c>
      <c r="E130" s="56" t="s">
        <v>129</v>
      </c>
      <c r="F130" s="75"/>
      <c r="G130" s="61">
        <f>G131+G134+G137</f>
        <v>138433.94399</v>
      </c>
    </row>
    <row r="131" spans="1:7" ht="78.75">
      <c r="A131" s="27"/>
      <c r="B131" s="52" t="s">
        <v>146</v>
      </c>
      <c r="C131" s="75" t="s">
        <v>330</v>
      </c>
      <c r="D131" s="75" t="s">
        <v>285</v>
      </c>
      <c r="E131" s="56" t="s">
        <v>131</v>
      </c>
      <c r="F131" s="75"/>
      <c r="G131" s="61">
        <f>G132</f>
        <v>28556.8624</v>
      </c>
    </row>
    <row r="132" spans="1:7" ht="39">
      <c r="A132" s="27"/>
      <c r="B132" s="52" t="s">
        <v>132</v>
      </c>
      <c r="C132" s="75" t="s">
        <v>330</v>
      </c>
      <c r="D132" s="75" t="s">
        <v>285</v>
      </c>
      <c r="E132" s="56" t="s">
        <v>130</v>
      </c>
      <c r="F132" s="75"/>
      <c r="G132" s="61">
        <f>G133</f>
        <v>28556.8624</v>
      </c>
    </row>
    <row r="133" spans="1:7" ht="13.5">
      <c r="A133" s="27"/>
      <c r="B133" s="51" t="s">
        <v>366</v>
      </c>
      <c r="C133" s="75" t="s">
        <v>330</v>
      </c>
      <c r="D133" s="75" t="s">
        <v>285</v>
      </c>
      <c r="E133" s="56" t="s">
        <v>130</v>
      </c>
      <c r="F133" s="75" t="s">
        <v>364</v>
      </c>
      <c r="G133" s="61">
        <f>'прил 6'!G115</f>
        <v>28556.8624</v>
      </c>
    </row>
    <row r="134" spans="1:7" ht="66">
      <c r="A134" s="27"/>
      <c r="B134" s="50" t="s">
        <v>19</v>
      </c>
      <c r="C134" s="75" t="s">
        <v>330</v>
      </c>
      <c r="D134" s="75" t="s">
        <v>285</v>
      </c>
      <c r="E134" s="56" t="s">
        <v>17</v>
      </c>
      <c r="F134" s="75"/>
      <c r="G134" s="61">
        <f>G135</f>
        <v>109627.08159</v>
      </c>
    </row>
    <row r="135" spans="1:7" ht="39">
      <c r="A135" s="27"/>
      <c r="B135" s="52" t="s">
        <v>132</v>
      </c>
      <c r="C135" s="75" t="s">
        <v>330</v>
      </c>
      <c r="D135" s="75" t="s">
        <v>285</v>
      </c>
      <c r="E135" s="56" t="s">
        <v>18</v>
      </c>
      <c r="F135" s="75"/>
      <c r="G135" s="61">
        <f>G136</f>
        <v>109627.08159</v>
      </c>
    </row>
    <row r="136" spans="1:7" ht="13.5">
      <c r="A136" s="27"/>
      <c r="B136" s="51" t="s">
        <v>366</v>
      </c>
      <c r="C136" s="75" t="s">
        <v>330</v>
      </c>
      <c r="D136" s="75" t="s">
        <v>285</v>
      </c>
      <c r="E136" s="56" t="s">
        <v>18</v>
      </c>
      <c r="F136" s="75" t="s">
        <v>364</v>
      </c>
      <c r="G136" s="61">
        <f>'прил 6'!G119</f>
        <v>109627.08159</v>
      </c>
    </row>
    <row r="137" spans="1:7" ht="39">
      <c r="A137" s="27"/>
      <c r="B137" s="52" t="s">
        <v>7</v>
      </c>
      <c r="C137" s="75" t="s">
        <v>330</v>
      </c>
      <c r="D137" s="75" t="s">
        <v>285</v>
      </c>
      <c r="E137" s="56" t="s">
        <v>6</v>
      </c>
      <c r="F137" s="75"/>
      <c r="G137" s="61">
        <f>G138</f>
        <v>250</v>
      </c>
    </row>
    <row r="138" spans="1:7" ht="13.5">
      <c r="A138" s="27"/>
      <c r="B138" s="51" t="s">
        <v>366</v>
      </c>
      <c r="C138" s="75" t="s">
        <v>330</v>
      </c>
      <c r="D138" s="75" t="s">
        <v>285</v>
      </c>
      <c r="E138" s="56" t="s">
        <v>6</v>
      </c>
      <c r="F138" s="75" t="s">
        <v>364</v>
      </c>
      <c r="G138" s="61">
        <f>'прил 6'!G121</f>
        <v>250</v>
      </c>
    </row>
    <row r="139" spans="1:7" ht="26.25">
      <c r="A139" s="27"/>
      <c r="B139" s="51" t="s">
        <v>13</v>
      </c>
      <c r="C139" s="75" t="s">
        <v>330</v>
      </c>
      <c r="D139" s="75" t="s">
        <v>285</v>
      </c>
      <c r="E139" s="56" t="s">
        <v>133</v>
      </c>
      <c r="F139" s="75"/>
      <c r="G139" s="61">
        <f>G140</f>
        <v>3960.61854</v>
      </c>
    </row>
    <row r="140" spans="1:7" ht="39">
      <c r="A140" s="27"/>
      <c r="B140" s="52" t="s">
        <v>12</v>
      </c>
      <c r="C140" s="75" t="s">
        <v>330</v>
      </c>
      <c r="D140" s="75" t="s">
        <v>285</v>
      </c>
      <c r="E140" s="56" t="s">
        <v>134</v>
      </c>
      <c r="F140" s="75"/>
      <c r="G140" s="61">
        <f>G141+G144</f>
        <v>3960.61854</v>
      </c>
    </row>
    <row r="141" spans="1:7" ht="78.75">
      <c r="A141" s="27"/>
      <c r="B141" s="52" t="s">
        <v>15</v>
      </c>
      <c r="C141" s="75" t="s">
        <v>330</v>
      </c>
      <c r="D141" s="75" t="s">
        <v>285</v>
      </c>
      <c r="E141" s="56" t="s">
        <v>135</v>
      </c>
      <c r="F141" s="75"/>
      <c r="G141" s="61">
        <f>G142</f>
        <v>3846.667</v>
      </c>
    </row>
    <row r="142" spans="1:7" ht="26.25">
      <c r="A142" s="27"/>
      <c r="B142" s="52" t="s">
        <v>144</v>
      </c>
      <c r="C142" s="75" t="s">
        <v>330</v>
      </c>
      <c r="D142" s="75" t="s">
        <v>285</v>
      </c>
      <c r="E142" s="56" t="s">
        <v>136</v>
      </c>
      <c r="F142" s="75"/>
      <c r="G142" s="61">
        <f>G143</f>
        <v>3846.667</v>
      </c>
    </row>
    <row r="143" spans="1:7" ht="13.5">
      <c r="A143" s="27"/>
      <c r="B143" s="51" t="s">
        <v>366</v>
      </c>
      <c r="C143" s="75" t="s">
        <v>330</v>
      </c>
      <c r="D143" s="75" t="s">
        <v>285</v>
      </c>
      <c r="E143" s="56" t="s">
        <v>136</v>
      </c>
      <c r="F143" s="75" t="s">
        <v>364</v>
      </c>
      <c r="G143" s="61">
        <f>'прил 6'!G127+'прил 6'!G492</f>
        <v>3846.667</v>
      </c>
    </row>
    <row r="144" spans="1:7" ht="26.25">
      <c r="A144" s="27"/>
      <c r="B144" s="52" t="s">
        <v>144</v>
      </c>
      <c r="C144" s="75" t="s">
        <v>330</v>
      </c>
      <c r="D144" s="75" t="s">
        <v>285</v>
      </c>
      <c r="E144" s="56" t="s">
        <v>22</v>
      </c>
      <c r="F144" s="75"/>
      <c r="G144" s="61">
        <f>G145</f>
        <v>113.95154</v>
      </c>
    </row>
    <row r="145" spans="1:7" ht="13.5">
      <c r="A145" s="27"/>
      <c r="B145" s="51" t="s">
        <v>366</v>
      </c>
      <c r="C145" s="75" t="s">
        <v>330</v>
      </c>
      <c r="D145" s="75" t="s">
        <v>285</v>
      </c>
      <c r="E145" s="56" t="s">
        <v>22</v>
      </c>
      <c r="F145" s="75" t="s">
        <v>364</v>
      </c>
      <c r="G145" s="61">
        <f>'прил 6'!G130</f>
        <v>113.95154</v>
      </c>
    </row>
    <row r="146" spans="1:7" ht="13.5">
      <c r="A146" s="27"/>
      <c r="B146" s="51" t="s">
        <v>303</v>
      </c>
      <c r="C146" s="75" t="s">
        <v>330</v>
      </c>
      <c r="D146" s="75" t="s">
        <v>111</v>
      </c>
      <c r="E146" s="75"/>
      <c r="F146" s="75"/>
      <c r="G146" s="61">
        <f>G147+G151</f>
        <v>155</v>
      </c>
    </row>
    <row r="147" spans="1:7" ht="26.25">
      <c r="A147" s="27"/>
      <c r="B147" s="51" t="s">
        <v>179</v>
      </c>
      <c r="C147" s="75" t="s">
        <v>330</v>
      </c>
      <c r="D147" s="75" t="s">
        <v>111</v>
      </c>
      <c r="E147" s="56" t="s">
        <v>227</v>
      </c>
      <c r="F147" s="75"/>
      <c r="G147" s="61">
        <f>G148</f>
        <v>120</v>
      </c>
    </row>
    <row r="148" spans="1:7" ht="52.5">
      <c r="A148" s="27"/>
      <c r="B148" s="50" t="s">
        <v>180</v>
      </c>
      <c r="C148" s="75" t="s">
        <v>330</v>
      </c>
      <c r="D148" s="75" t="s">
        <v>111</v>
      </c>
      <c r="E148" s="56" t="s">
        <v>228</v>
      </c>
      <c r="F148" s="75"/>
      <c r="G148" s="61">
        <f>G149</f>
        <v>120</v>
      </c>
    </row>
    <row r="149" spans="1:7" ht="26.25">
      <c r="A149" s="27"/>
      <c r="B149" s="50" t="s">
        <v>230</v>
      </c>
      <c r="C149" s="75" t="s">
        <v>330</v>
      </c>
      <c r="D149" s="75" t="s">
        <v>111</v>
      </c>
      <c r="E149" s="56" t="s">
        <v>229</v>
      </c>
      <c r="F149" s="75"/>
      <c r="G149" s="61">
        <f>G150</f>
        <v>120</v>
      </c>
    </row>
    <row r="150" spans="1:7" ht="13.5">
      <c r="A150" s="27"/>
      <c r="B150" s="51" t="s">
        <v>366</v>
      </c>
      <c r="C150" s="75" t="s">
        <v>330</v>
      </c>
      <c r="D150" s="75" t="s">
        <v>111</v>
      </c>
      <c r="E150" s="56" t="s">
        <v>229</v>
      </c>
      <c r="F150" s="75" t="s">
        <v>364</v>
      </c>
      <c r="G150" s="61">
        <f>'прил 6'!G349</f>
        <v>120</v>
      </c>
    </row>
    <row r="151" spans="1:7" ht="13.5">
      <c r="A151" s="27"/>
      <c r="B151" s="51" t="s">
        <v>378</v>
      </c>
      <c r="C151" s="75" t="s">
        <v>330</v>
      </c>
      <c r="D151" s="75" t="s">
        <v>111</v>
      </c>
      <c r="E151" s="56" t="s">
        <v>117</v>
      </c>
      <c r="F151" s="75"/>
      <c r="G151" s="61">
        <f>G152</f>
        <v>35</v>
      </c>
    </row>
    <row r="152" spans="1:7" ht="26.25">
      <c r="A152" s="27"/>
      <c r="B152" s="51" t="s">
        <v>394</v>
      </c>
      <c r="C152" s="75" t="s">
        <v>330</v>
      </c>
      <c r="D152" s="75" t="s">
        <v>111</v>
      </c>
      <c r="E152" s="56" t="s">
        <v>393</v>
      </c>
      <c r="F152" s="75"/>
      <c r="G152" s="61">
        <f>G153</f>
        <v>35</v>
      </c>
    </row>
    <row r="153" spans="1:7" ht="13.5">
      <c r="A153" s="27"/>
      <c r="B153" s="51" t="s">
        <v>366</v>
      </c>
      <c r="C153" s="75" t="s">
        <v>330</v>
      </c>
      <c r="D153" s="75" t="s">
        <v>111</v>
      </c>
      <c r="E153" s="56" t="s">
        <v>393</v>
      </c>
      <c r="F153" s="75" t="s">
        <v>364</v>
      </c>
      <c r="G153" s="61">
        <f>'прил 6'!G352</f>
        <v>35</v>
      </c>
    </row>
    <row r="154" spans="1:8" s="45" customFormat="1" ht="13.5">
      <c r="A154" s="40">
        <v>4</v>
      </c>
      <c r="B154" s="41" t="s">
        <v>331</v>
      </c>
      <c r="C154" s="73" t="s">
        <v>332</v>
      </c>
      <c r="D154" s="73"/>
      <c r="E154" s="73"/>
      <c r="F154" s="73"/>
      <c r="G154" s="43">
        <f>G155+G200+G225+G245</f>
        <v>538549.8438500001</v>
      </c>
      <c r="H154" s="44"/>
    </row>
    <row r="155" spans="1:7" ht="13.5">
      <c r="A155" s="27"/>
      <c r="B155" s="28" t="s">
        <v>307</v>
      </c>
      <c r="C155" s="74" t="s">
        <v>332</v>
      </c>
      <c r="D155" s="74" t="s">
        <v>321</v>
      </c>
      <c r="E155" s="74"/>
      <c r="F155" s="74"/>
      <c r="G155" s="60">
        <f>G156+G160+G189+G193</f>
        <v>142562.83555000002</v>
      </c>
    </row>
    <row r="156" spans="1:7" ht="26.25">
      <c r="A156" s="27"/>
      <c r="B156" s="51" t="s">
        <v>2</v>
      </c>
      <c r="C156" s="75" t="s">
        <v>332</v>
      </c>
      <c r="D156" s="75" t="s">
        <v>321</v>
      </c>
      <c r="E156" s="56" t="s">
        <v>36</v>
      </c>
      <c r="F156" s="75"/>
      <c r="G156" s="61">
        <f>G157</f>
        <v>1531.58774</v>
      </c>
    </row>
    <row r="157" spans="1:7" ht="66">
      <c r="A157" s="27"/>
      <c r="B157" s="52" t="s">
        <v>3</v>
      </c>
      <c r="C157" s="75" t="s">
        <v>332</v>
      </c>
      <c r="D157" s="75" t="s">
        <v>321</v>
      </c>
      <c r="E157" s="56" t="s">
        <v>38</v>
      </c>
      <c r="F157" s="75"/>
      <c r="G157" s="61">
        <f>G158</f>
        <v>1531.58774</v>
      </c>
    </row>
    <row r="158" spans="1:7" ht="26.25">
      <c r="A158" s="27"/>
      <c r="B158" s="52" t="s">
        <v>39</v>
      </c>
      <c r="C158" s="75" t="s">
        <v>332</v>
      </c>
      <c r="D158" s="75" t="s">
        <v>321</v>
      </c>
      <c r="E158" s="56" t="s">
        <v>37</v>
      </c>
      <c r="F158" s="75"/>
      <c r="G158" s="61">
        <f>G159</f>
        <v>1531.58774</v>
      </c>
    </row>
    <row r="159" spans="1:7" ht="13.5">
      <c r="A159" s="27"/>
      <c r="B159" s="51" t="s">
        <v>366</v>
      </c>
      <c r="C159" s="75" t="s">
        <v>332</v>
      </c>
      <c r="D159" s="75" t="s">
        <v>321</v>
      </c>
      <c r="E159" s="56" t="s">
        <v>37</v>
      </c>
      <c r="F159" s="75" t="s">
        <v>364</v>
      </c>
      <c r="G159" s="61">
        <f>'прил 6'!G141</f>
        <v>1531.58774</v>
      </c>
    </row>
    <row r="160" spans="1:7" ht="26.25">
      <c r="A160" s="27"/>
      <c r="B160" s="50" t="s">
        <v>88</v>
      </c>
      <c r="C160" s="75" t="s">
        <v>332</v>
      </c>
      <c r="D160" s="75" t="s">
        <v>321</v>
      </c>
      <c r="E160" s="56" t="s">
        <v>40</v>
      </c>
      <c r="F160" s="75"/>
      <c r="G160" s="61">
        <f>G161+G165+G176</f>
        <v>127017.1</v>
      </c>
    </row>
    <row r="161" spans="1:7" ht="39">
      <c r="A161" s="27"/>
      <c r="B161" s="52" t="s">
        <v>74</v>
      </c>
      <c r="C161" s="75" t="s">
        <v>332</v>
      </c>
      <c r="D161" s="75" t="s">
        <v>321</v>
      </c>
      <c r="E161" s="56" t="s">
        <v>231</v>
      </c>
      <c r="F161" s="75"/>
      <c r="G161" s="61">
        <f>G162</f>
        <v>199.9</v>
      </c>
    </row>
    <row r="162" spans="1:7" ht="78.75">
      <c r="A162" s="27"/>
      <c r="B162" s="52" t="s">
        <v>75</v>
      </c>
      <c r="C162" s="75" t="s">
        <v>332</v>
      </c>
      <c r="D162" s="75" t="s">
        <v>321</v>
      </c>
      <c r="E162" s="56" t="s">
        <v>232</v>
      </c>
      <c r="F162" s="75"/>
      <c r="G162" s="61">
        <f>G163</f>
        <v>199.9</v>
      </c>
    </row>
    <row r="163" spans="1:7" ht="26.25">
      <c r="A163" s="27"/>
      <c r="B163" s="52" t="s">
        <v>234</v>
      </c>
      <c r="C163" s="75" t="s">
        <v>332</v>
      </c>
      <c r="D163" s="75" t="s">
        <v>321</v>
      </c>
      <c r="E163" s="56" t="s">
        <v>233</v>
      </c>
      <c r="F163" s="75"/>
      <c r="G163" s="61">
        <f>G164</f>
        <v>199.9</v>
      </c>
    </row>
    <row r="164" spans="1:7" ht="13.5">
      <c r="A164" s="27"/>
      <c r="B164" s="51" t="s">
        <v>366</v>
      </c>
      <c r="C164" s="75" t="s">
        <v>332</v>
      </c>
      <c r="D164" s="75" t="s">
        <v>321</v>
      </c>
      <c r="E164" s="56" t="s">
        <v>233</v>
      </c>
      <c r="F164" s="75" t="s">
        <v>364</v>
      </c>
      <c r="G164" s="61">
        <f>'прил 6'!G359</f>
        <v>199.9</v>
      </c>
    </row>
    <row r="165" spans="1:7" ht="39">
      <c r="A165" s="27"/>
      <c r="B165" s="51" t="s">
        <v>62</v>
      </c>
      <c r="C165" s="75" t="s">
        <v>332</v>
      </c>
      <c r="D165" s="75" t="s">
        <v>321</v>
      </c>
      <c r="E165" s="56" t="s">
        <v>41</v>
      </c>
      <c r="F165" s="75"/>
      <c r="G165" s="61">
        <f>G166+G173</f>
        <v>4434</v>
      </c>
    </row>
    <row r="166" spans="1:7" ht="66">
      <c r="A166" s="27"/>
      <c r="B166" s="52" t="s">
        <v>65</v>
      </c>
      <c r="C166" s="75" t="s">
        <v>332</v>
      </c>
      <c r="D166" s="75" t="s">
        <v>321</v>
      </c>
      <c r="E166" s="56" t="s">
        <v>42</v>
      </c>
      <c r="F166" s="75"/>
      <c r="G166" s="61">
        <f>G167+G169+G171</f>
        <v>326.21000000000004</v>
      </c>
    </row>
    <row r="167" spans="1:7" ht="26.25">
      <c r="A167" s="27"/>
      <c r="B167" s="52" t="s">
        <v>44</v>
      </c>
      <c r="C167" s="75" t="s">
        <v>332</v>
      </c>
      <c r="D167" s="75" t="s">
        <v>321</v>
      </c>
      <c r="E167" s="56" t="s">
        <v>43</v>
      </c>
      <c r="F167" s="75"/>
      <c r="G167" s="61">
        <f>G168</f>
        <v>26.21</v>
      </c>
    </row>
    <row r="168" spans="1:7" ht="13.5">
      <c r="A168" s="27"/>
      <c r="B168" s="51" t="s">
        <v>398</v>
      </c>
      <c r="C168" s="58" t="s">
        <v>332</v>
      </c>
      <c r="D168" s="58" t="s">
        <v>321</v>
      </c>
      <c r="E168" s="56" t="s">
        <v>43</v>
      </c>
      <c r="F168" s="58" t="s">
        <v>188</v>
      </c>
      <c r="G168" s="61">
        <f>'прил 6'!G259</f>
        <v>26.21</v>
      </c>
    </row>
    <row r="169" spans="1:7" ht="13.5">
      <c r="A169" s="27"/>
      <c r="B169" s="51" t="s">
        <v>45</v>
      </c>
      <c r="C169" s="58" t="s">
        <v>332</v>
      </c>
      <c r="D169" s="58" t="s">
        <v>321</v>
      </c>
      <c r="E169" s="56" t="s">
        <v>47</v>
      </c>
      <c r="F169" s="58"/>
      <c r="G169" s="61">
        <f>G170</f>
        <v>100</v>
      </c>
    </row>
    <row r="170" spans="1:7" ht="13.5">
      <c r="A170" s="27"/>
      <c r="B170" s="51" t="s">
        <v>366</v>
      </c>
      <c r="C170" s="58" t="s">
        <v>332</v>
      </c>
      <c r="D170" s="58" t="s">
        <v>321</v>
      </c>
      <c r="E170" s="56" t="s">
        <v>47</v>
      </c>
      <c r="F170" s="58" t="s">
        <v>364</v>
      </c>
      <c r="G170" s="61">
        <f>'прил 6'!G146</f>
        <v>100</v>
      </c>
    </row>
    <row r="171" spans="1:7" ht="26.25">
      <c r="A171" s="27"/>
      <c r="B171" s="51" t="s">
        <v>46</v>
      </c>
      <c r="C171" s="75" t="s">
        <v>332</v>
      </c>
      <c r="D171" s="75" t="s">
        <v>321</v>
      </c>
      <c r="E171" s="56" t="s">
        <v>48</v>
      </c>
      <c r="F171" s="74"/>
      <c r="G171" s="60">
        <f>G172</f>
        <v>200</v>
      </c>
    </row>
    <row r="172" spans="1:7" ht="13.5">
      <c r="A172" s="27"/>
      <c r="B172" s="51" t="s">
        <v>366</v>
      </c>
      <c r="C172" s="75" t="s">
        <v>332</v>
      </c>
      <c r="D172" s="75" t="s">
        <v>321</v>
      </c>
      <c r="E172" s="56" t="s">
        <v>48</v>
      </c>
      <c r="F172" s="75" t="s">
        <v>364</v>
      </c>
      <c r="G172" s="60">
        <f>'прил 6'!G264</f>
        <v>200</v>
      </c>
    </row>
    <row r="173" spans="1:7" ht="52.5">
      <c r="A173" s="27"/>
      <c r="B173" s="52" t="s">
        <v>403</v>
      </c>
      <c r="C173" s="75" t="s">
        <v>332</v>
      </c>
      <c r="D173" s="75" t="s">
        <v>321</v>
      </c>
      <c r="E173" s="56" t="s">
        <v>139</v>
      </c>
      <c r="F173" s="75"/>
      <c r="G173" s="60">
        <f>G174</f>
        <v>4107.79</v>
      </c>
    </row>
    <row r="174" spans="1:7" ht="26.25">
      <c r="A174" s="27"/>
      <c r="B174" s="52" t="s">
        <v>44</v>
      </c>
      <c r="C174" s="75" t="s">
        <v>332</v>
      </c>
      <c r="D174" s="75" t="s">
        <v>321</v>
      </c>
      <c r="E174" s="56" t="s">
        <v>140</v>
      </c>
      <c r="F174" s="75"/>
      <c r="G174" s="61">
        <f>G175</f>
        <v>4107.79</v>
      </c>
    </row>
    <row r="175" spans="1:7" ht="13.5">
      <c r="A175" s="27"/>
      <c r="B175" s="51" t="s">
        <v>398</v>
      </c>
      <c r="C175" s="75" t="s">
        <v>332</v>
      </c>
      <c r="D175" s="75" t="s">
        <v>321</v>
      </c>
      <c r="E175" s="56" t="s">
        <v>140</v>
      </c>
      <c r="F175" s="75" t="s">
        <v>188</v>
      </c>
      <c r="G175" s="61">
        <f>'прил 6'!G262</f>
        <v>4107.79</v>
      </c>
    </row>
    <row r="176" spans="1:7" ht="39">
      <c r="A176" s="27"/>
      <c r="B176" s="52" t="s">
        <v>66</v>
      </c>
      <c r="C176" s="75" t="s">
        <v>332</v>
      </c>
      <c r="D176" s="75" t="s">
        <v>321</v>
      </c>
      <c r="E176" s="56" t="s">
        <v>50</v>
      </c>
      <c r="F176" s="75"/>
      <c r="G176" s="61">
        <f>G177+G183+G186</f>
        <v>122383.20000000001</v>
      </c>
    </row>
    <row r="177" spans="1:7" ht="78.75">
      <c r="A177" s="27"/>
      <c r="B177" s="52" t="s">
        <v>68</v>
      </c>
      <c r="C177" s="75" t="s">
        <v>332</v>
      </c>
      <c r="D177" s="75" t="s">
        <v>321</v>
      </c>
      <c r="E177" s="56" t="s">
        <v>49</v>
      </c>
      <c r="F177" s="75"/>
      <c r="G177" s="61">
        <f>G178+G181</f>
        <v>1322.8319999999999</v>
      </c>
    </row>
    <row r="178" spans="1:7" ht="13.5">
      <c r="A178" s="27"/>
      <c r="B178" s="52" t="s">
        <v>52</v>
      </c>
      <c r="C178" s="75" t="s">
        <v>332</v>
      </c>
      <c r="D178" s="75" t="s">
        <v>321</v>
      </c>
      <c r="E178" s="56" t="s">
        <v>51</v>
      </c>
      <c r="F178" s="75"/>
      <c r="G178" s="61">
        <f>G179+G180</f>
        <v>1222.8319999999999</v>
      </c>
    </row>
    <row r="179" spans="1:7" ht="13.5">
      <c r="A179" s="27"/>
      <c r="B179" s="51" t="s">
        <v>366</v>
      </c>
      <c r="C179" s="75" t="s">
        <v>332</v>
      </c>
      <c r="D179" s="75" t="s">
        <v>321</v>
      </c>
      <c r="E179" s="56" t="s">
        <v>51</v>
      </c>
      <c r="F179" s="75" t="s">
        <v>364</v>
      </c>
      <c r="G179" s="61">
        <f>'прил 6'!G268</f>
        <v>506.89</v>
      </c>
    </row>
    <row r="180" spans="1:7" ht="13.5">
      <c r="A180" s="27"/>
      <c r="B180" s="51" t="s">
        <v>398</v>
      </c>
      <c r="C180" s="75" t="s">
        <v>332</v>
      </c>
      <c r="D180" s="75" t="s">
        <v>321</v>
      </c>
      <c r="E180" s="56" t="s">
        <v>51</v>
      </c>
      <c r="F180" s="75" t="s">
        <v>188</v>
      </c>
      <c r="G180" s="61">
        <f>'прил 6'!G269</f>
        <v>715.942</v>
      </c>
    </row>
    <row r="181" spans="1:7" ht="13.5">
      <c r="A181" s="27"/>
      <c r="B181" s="51" t="s">
        <v>45</v>
      </c>
      <c r="C181" s="75" t="s">
        <v>332</v>
      </c>
      <c r="D181" s="75" t="s">
        <v>321</v>
      </c>
      <c r="E181" s="56" t="s">
        <v>428</v>
      </c>
      <c r="F181" s="75"/>
      <c r="G181" s="61">
        <f>G182</f>
        <v>100</v>
      </c>
    </row>
    <row r="182" spans="1:7" ht="13.5">
      <c r="A182" s="27"/>
      <c r="B182" s="51" t="s">
        <v>366</v>
      </c>
      <c r="C182" s="75" t="s">
        <v>332</v>
      </c>
      <c r="D182" s="75" t="s">
        <v>321</v>
      </c>
      <c r="E182" s="56" t="s">
        <v>428</v>
      </c>
      <c r="F182" s="75" t="s">
        <v>364</v>
      </c>
      <c r="G182" s="61">
        <f>'прил 6'!G150</f>
        <v>100</v>
      </c>
    </row>
    <row r="183" spans="1:7" ht="52.5">
      <c r="A183" s="27"/>
      <c r="B183" s="52" t="s">
        <v>173</v>
      </c>
      <c r="C183" s="75" t="s">
        <v>332</v>
      </c>
      <c r="D183" s="75" t="s">
        <v>321</v>
      </c>
      <c r="E183" s="56" t="s">
        <v>174</v>
      </c>
      <c r="F183" s="75"/>
      <c r="G183" s="61">
        <f>G184</f>
        <v>50182.11</v>
      </c>
    </row>
    <row r="184" spans="1:7" ht="13.5">
      <c r="A184" s="27"/>
      <c r="B184" s="52" t="s">
        <v>52</v>
      </c>
      <c r="C184" s="75" t="s">
        <v>332</v>
      </c>
      <c r="D184" s="75" t="s">
        <v>321</v>
      </c>
      <c r="E184" s="56" t="s">
        <v>175</v>
      </c>
      <c r="F184" s="75"/>
      <c r="G184" s="61">
        <f>G185</f>
        <v>50182.11</v>
      </c>
    </row>
    <row r="185" spans="1:7" ht="13.5">
      <c r="A185" s="27"/>
      <c r="B185" s="51" t="s">
        <v>366</v>
      </c>
      <c r="C185" s="75" t="s">
        <v>332</v>
      </c>
      <c r="D185" s="75" t="s">
        <v>321</v>
      </c>
      <c r="E185" s="56" t="s">
        <v>175</v>
      </c>
      <c r="F185" s="75" t="s">
        <v>364</v>
      </c>
      <c r="G185" s="61">
        <f>'прил 6'!G272</f>
        <v>50182.11</v>
      </c>
    </row>
    <row r="186" spans="1:7" ht="52.5">
      <c r="A186" s="27"/>
      <c r="B186" s="50" t="s">
        <v>173</v>
      </c>
      <c r="C186" s="75" t="s">
        <v>332</v>
      </c>
      <c r="D186" s="75" t="s">
        <v>321</v>
      </c>
      <c r="E186" s="56" t="s">
        <v>142</v>
      </c>
      <c r="F186" s="75"/>
      <c r="G186" s="61">
        <f>G187</f>
        <v>70878.258</v>
      </c>
    </row>
    <row r="187" spans="1:7" ht="13.5">
      <c r="A187" s="27"/>
      <c r="B187" s="52" t="s">
        <v>52</v>
      </c>
      <c r="C187" s="75" t="s">
        <v>332</v>
      </c>
      <c r="D187" s="75" t="s">
        <v>321</v>
      </c>
      <c r="E187" s="56" t="s">
        <v>142</v>
      </c>
      <c r="F187" s="75"/>
      <c r="G187" s="61">
        <f>G188</f>
        <v>70878.258</v>
      </c>
    </row>
    <row r="188" spans="1:7" ht="13.5">
      <c r="A188" s="27"/>
      <c r="B188" s="51" t="s">
        <v>398</v>
      </c>
      <c r="C188" s="75" t="s">
        <v>332</v>
      </c>
      <c r="D188" s="75" t="s">
        <v>321</v>
      </c>
      <c r="E188" s="56" t="s">
        <v>142</v>
      </c>
      <c r="F188" s="75" t="s">
        <v>188</v>
      </c>
      <c r="G188" s="61">
        <f>'прил 6'!G275</f>
        <v>70878.258</v>
      </c>
    </row>
    <row r="189" spans="1:7" ht="26.25">
      <c r="A189" s="27"/>
      <c r="B189" s="51" t="s">
        <v>418</v>
      </c>
      <c r="C189" s="75" t="s">
        <v>332</v>
      </c>
      <c r="D189" s="75" t="s">
        <v>321</v>
      </c>
      <c r="E189" s="56" t="s">
        <v>420</v>
      </c>
      <c r="F189" s="75"/>
      <c r="G189" s="61">
        <f>G190</f>
        <v>417.53200000000004</v>
      </c>
    </row>
    <row r="190" spans="1:7" ht="52.5">
      <c r="A190" s="27"/>
      <c r="B190" s="50" t="s">
        <v>419</v>
      </c>
      <c r="C190" s="75" t="s">
        <v>332</v>
      </c>
      <c r="D190" s="75" t="s">
        <v>321</v>
      </c>
      <c r="E190" s="56" t="s">
        <v>433</v>
      </c>
      <c r="F190" s="75"/>
      <c r="G190" s="61">
        <f>G191</f>
        <v>417.53200000000004</v>
      </c>
    </row>
    <row r="191" spans="1:7" ht="13.5">
      <c r="A191" s="27"/>
      <c r="B191" s="51" t="s">
        <v>421</v>
      </c>
      <c r="C191" s="75" t="s">
        <v>332</v>
      </c>
      <c r="D191" s="75" t="s">
        <v>321</v>
      </c>
      <c r="E191" s="56" t="s">
        <v>422</v>
      </c>
      <c r="F191" s="75"/>
      <c r="G191" s="61">
        <f>G192</f>
        <v>417.53200000000004</v>
      </c>
    </row>
    <row r="192" spans="1:7" ht="13.5">
      <c r="A192" s="27"/>
      <c r="B192" s="51" t="s">
        <v>366</v>
      </c>
      <c r="C192" s="75" t="s">
        <v>332</v>
      </c>
      <c r="D192" s="75" t="s">
        <v>321</v>
      </c>
      <c r="E192" s="56" t="s">
        <v>422</v>
      </c>
      <c r="F192" s="75" t="s">
        <v>364</v>
      </c>
      <c r="G192" s="61">
        <f>'прил 6'!G154</f>
        <v>417.53200000000004</v>
      </c>
    </row>
    <row r="193" spans="1:7" ht="13.5">
      <c r="A193" s="27"/>
      <c r="B193" s="51" t="s">
        <v>378</v>
      </c>
      <c r="C193" s="75" t="s">
        <v>332</v>
      </c>
      <c r="D193" s="75" t="s">
        <v>321</v>
      </c>
      <c r="E193" s="56" t="s">
        <v>117</v>
      </c>
      <c r="F193" s="75"/>
      <c r="G193" s="61">
        <f>G194+G196+G198</f>
        <v>13596.615810000001</v>
      </c>
    </row>
    <row r="194" spans="1:7" ht="27">
      <c r="A194" s="27"/>
      <c r="B194" s="59" t="s">
        <v>101</v>
      </c>
      <c r="C194" s="75" t="s">
        <v>332</v>
      </c>
      <c r="D194" s="75" t="s">
        <v>321</v>
      </c>
      <c r="E194" s="56" t="s">
        <v>35</v>
      </c>
      <c r="F194" s="75"/>
      <c r="G194" s="61">
        <f>G195</f>
        <v>9380.13642</v>
      </c>
    </row>
    <row r="195" spans="1:7" ht="13.5">
      <c r="A195" s="27"/>
      <c r="B195" s="51" t="s">
        <v>368</v>
      </c>
      <c r="C195" s="75" t="s">
        <v>332</v>
      </c>
      <c r="D195" s="75" t="s">
        <v>321</v>
      </c>
      <c r="E195" s="56" t="s">
        <v>35</v>
      </c>
      <c r="F195" s="75" t="s">
        <v>367</v>
      </c>
      <c r="G195" s="61">
        <f>'прил 6'!G135</f>
        <v>9380.13642</v>
      </c>
    </row>
    <row r="196" spans="1:7" ht="13.5">
      <c r="A196" s="27"/>
      <c r="B196" s="51" t="s">
        <v>181</v>
      </c>
      <c r="C196" s="75" t="s">
        <v>332</v>
      </c>
      <c r="D196" s="75" t="s">
        <v>321</v>
      </c>
      <c r="E196" s="56" t="s">
        <v>208</v>
      </c>
      <c r="F196" s="75"/>
      <c r="G196" s="61">
        <f>G197</f>
        <v>3275.31185</v>
      </c>
    </row>
    <row r="197" spans="1:7" ht="13.5">
      <c r="A197" s="27"/>
      <c r="B197" s="51" t="s">
        <v>366</v>
      </c>
      <c r="C197" s="75" t="s">
        <v>332</v>
      </c>
      <c r="D197" s="75" t="s">
        <v>321</v>
      </c>
      <c r="E197" s="56" t="s">
        <v>208</v>
      </c>
      <c r="F197" s="75" t="s">
        <v>364</v>
      </c>
      <c r="G197" s="61">
        <f>'прил 6'!G254</f>
        <v>3275.31185</v>
      </c>
    </row>
    <row r="198" spans="1:7" ht="26.25">
      <c r="A198" s="27"/>
      <c r="B198" s="51" t="s">
        <v>430</v>
      </c>
      <c r="C198" s="75" t="s">
        <v>332</v>
      </c>
      <c r="D198" s="75" t="s">
        <v>321</v>
      </c>
      <c r="E198" s="56" t="s">
        <v>429</v>
      </c>
      <c r="F198" s="75"/>
      <c r="G198" s="61">
        <f>G199</f>
        <v>941.16754</v>
      </c>
    </row>
    <row r="199" spans="1:7" ht="13.5">
      <c r="A199" s="27"/>
      <c r="B199" s="51" t="s">
        <v>368</v>
      </c>
      <c r="C199" s="75" t="s">
        <v>332</v>
      </c>
      <c r="D199" s="75" t="s">
        <v>321</v>
      </c>
      <c r="E199" s="56" t="s">
        <v>429</v>
      </c>
      <c r="F199" s="75" t="s">
        <v>367</v>
      </c>
      <c r="G199" s="61">
        <f>'прил 6'!G137</f>
        <v>941.16754</v>
      </c>
    </row>
    <row r="200" spans="1:7" ht="13.5">
      <c r="A200" s="27"/>
      <c r="B200" s="51" t="s">
        <v>333</v>
      </c>
      <c r="C200" s="75" t="s">
        <v>332</v>
      </c>
      <c r="D200" s="75" t="s">
        <v>284</v>
      </c>
      <c r="E200" s="75"/>
      <c r="F200" s="74"/>
      <c r="G200" s="60">
        <f>G201+G218</f>
        <v>294856.81846</v>
      </c>
    </row>
    <row r="201" spans="1:7" ht="39">
      <c r="A201" s="27"/>
      <c r="B201" s="51" t="s">
        <v>89</v>
      </c>
      <c r="C201" s="75" t="s">
        <v>332</v>
      </c>
      <c r="D201" s="75" t="s">
        <v>284</v>
      </c>
      <c r="E201" s="56" t="s">
        <v>128</v>
      </c>
      <c r="F201" s="75"/>
      <c r="G201" s="61">
        <f>G202</f>
        <v>283437.82006</v>
      </c>
    </row>
    <row r="202" spans="1:7" ht="52.5">
      <c r="A202" s="27"/>
      <c r="B202" s="50" t="s">
        <v>90</v>
      </c>
      <c r="C202" s="75" t="s">
        <v>332</v>
      </c>
      <c r="D202" s="75" t="s">
        <v>284</v>
      </c>
      <c r="E202" s="56" t="s">
        <v>55</v>
      </c>
      <c r="F202" s="75"/>
      <c r="G202" s="61">
        <f>G203+G212+G215</f>
        <v>283437.82006</v>
      </c>
    </row>
    <row r="203" spans="1:7" ht="92.25">
      <c r="A203" s="27"/>
      <c r="B203" s="50" t="s">
        <v>91</v>
      </c>
      <c r="C203" s="75" t="s">
        <v>332</v>
      </c>
      <c r="D203" s="75" t="s">
        <v>284</v>
      </c>
      <c r="E203" s="56" t="s">
        <v>56</v>
      </c>
      <c r="F203" s="75"/>
      <c r="G203" s="61">
        <f>G204+G206+G208+G210</f>
        <v>40237.820060000005</v>
      </c>
    </row>
    <row r="204" spans="1:7" ht="13.5">
      <c r="A204" s="27"/>
      <c r="B204" s="50" t="s">
        <v>58</v>
      </c>
      <c r="C204" s="75" t="s">
        <v>332</v>
      </c>
      <c r="D204" s="75" t="s">
        <v>284</v>
      </c>
      <c r="E204" s="56" t="s">
        <v>57</v>
      </c>
      <c r="F204" s="74"/>
      <c r="G204" s="60">
        <f>G205</f>
        <v>380.9742</v>
      </c>
    </row>
    <row r="205" spans="1:7" ht="13.5">
      <c r="A205" s="27"/>
      <c r="B205" s="51" t="s">
        <v>366</v>
      </c>
      <c r="C205" s="75" t="s">
        <v>332</v>
      </c>
      <c r="D205" s="75" t="s">
        <v>284</v>
      </c>
      <c r="E205" s="56" t="s">
        <v>57</v>
      </c>
      <c r="F205" s="75" t="s">
        <v>364</v>
      </c>
      <c r="G205" s="60">
        <f>'прил 6'!G167</f>
        <v>380.9742</v>
      </c>
    </row>
    <row r="206" spans="1:7" ht="52.5">
      <c r="A206" s="27"/>
      <c r="B206" s="50" t="s">
        <v>59</v>
      </c>
      <c r="C206" s="75" t="s">
        <v>332</v>
      </c>
      <c r="D206" s="75" t="s">
        <v>284</v>
      </c>
      <c r="E206" s="56" t="s">
        <v>60</v>
      </c>
      <c r="F206" s="74"/>
      <c r="G206" s="60">
        <f>G207</f>
        <v>61.32653</v>
      </c>
    </row>
    <row r="207" spans="1:7" ht="13.5">
      <c r="A207" s="27"/>
      <c r="B207" s="51" t="s">
        <v>366</v>
      </c>
      <c r="C207" s="75" t="s">
        <v>332</v>
      </c>
      <c r="D207" s="75" t="s">
        <v>284</v>
      </c>
      <c r="E207" s="56" t="s">
        <v>60</v>
      </c>
      <c r="F207" s="75" t="s">
        <v>364</v>
      </c>
      <c r="G207" s="60">
        <f>'прил 6'!G169</f>
        <v>61.32653</v>
      </c>
    </row>
    <row r="208" spans="1:7" ht="13.5">
      <c r="A208" s="27"/>
      <c r="B208" s="52" t="s">
        <v>210</v>
      </c>
      <c r="C208" s="75" t="s">
        <v>332</v>
      </c>
      <c r="D208" s="75" t="s">
        <v>284</v>
      </c>
      <c r="E208" s="56" t="s">
        <v>209</v>
      </c>
      <c r="F208" s="75"/>
      <c r="G208" s="60">
        <f>G209</f>
        <v>39595.51933</v>
      </c>
    </row>
    <row r="209" spans="1:7" ht="13.5">
      <c r="A209" s="27"/>
      <c r="B209" s="51" t="s">
        <v>398</v>
      </c>
      <c r="C209" s="75" t="s">
        <v>332</v>
      </c>
      <c r="D209" s="75" t="s">
        <v>284</v>
      </c>
      <c r="E209" s="56" t="s">
        <v>209</v>
      </c>
      <c r="F209" s="75" t="s">
        <v>188</v>
      </c>
      <c r="G209" s="60">
        <f>'прил 6'!G281</f>
        <v>39595.51933</v>
      </c>
    </row>
    <row r="210" spans="1:7" ht="26.25">
      <c r="A210" s="27"/>
      <c r="B210" s="51" t="s">
        <v>93</v>
      </c>
      <c r="C210" s="75" t="s">
        <v>332</v>
      </c>
      <c r="D210" s="75" t="s">
        <v>284</v>
      </c>
      <c r="E210" s="56" t="s">
        <v>94</v>
      </c>
      <c r="F210" s="75"/>
      <c r="G210" s="60">
        <f>G211</f>
        <v>200</v>
      </c>
    </row>
    <row r="211" spans="1:7" ht="13.5">
      <c r="A211" s="27"/>
      <c r="B211" s="51" t="s">
        <v>366</v>
      </c>
      <c r="C211" s="75" t="s">
        <v>332</v>
      </c>
      <c r="D211" s="75" t="s">
        <v>284</v>
      </c>
      <c r="E211" s="56" t="s">
        <v>94</v>
      </c>
      <c r="F211" s="75" t="s">
        <v>364</v>
      </c>
      <c r="G211" s="60">
        <f>'прил 6'!G171</f>
        <v>200</v>
      </c>
    </row>
    <row r="212" spans="1:7" ht="66">
      <c r="A212" s="27"/>
      <c r="B212" s="52" t="s">
        <v>360</v>
      </c>
      <c r="C212" s="75" t="s">
        <v>332</v>
      </c>
      <c r="D212" s="75" t="s">
        <v>284</v>
      </c>
      <c r="E212" s="56" t="s">
        <v>362</v>
      </c>
      <c r="F212" s="74"/>
      <c r="G212" s="60">
        <f>G213</f>
        <v>237200</v>
      </c>
    </row>
    <row r="213" spans="1:7" ht="13.5">
      <c r="A213" s="27"/>
      <c r="B213" s="52" t="s">
        <v>210</v>
      </c>
      <c r="C213" s="75" t="s">
        <v>332</v>
      </c>
      <c r="D213" s="75" t="s">
        <v>284</v>
      </c>
      <c r="E213" s="56" t="s">
        <v>361</v>
      </c>
      <c r="F213" s="74"/>
      <c r="G213" s="60">
        <f>G214</f>
        <v>237200</v>
      </c>
    </row>
    <row r="214" spans="1:7" ht="13.5">
      <c r="A214" s="27"/>
      <c r="B214" s="51" t="s">
        <v>398</v>
      </c>
      <c r="C214" s="75" t="s">
        <v>332</v>
      </c>
      <c r="D214" s="75" t="s">
        <v>284</v>
      </c>
      <c r="E214" s="56" t="s">
        <v>361</v>
      </c>
      <c r="F214" s="75" t="s">
        <v>188</v>
      </c>
      <c r="G214" s="60">
        <f>'прил 6'!G284</f>
        <v>237200</v>
      </c>
    </row>
    <row r="215" spans="1:7" ht="66">
      <c r="A215" s="27"/>
      <c r="B215" s="50" t="s">
        <v>360</v>
      </c>
      <c r="C215" s="75" t="s">
        <v>332</v>
      </c>
      <c r="D215" s="75" t="s">
        <v>284</v>
      </c>
      <c r="E215" s="56" t="s">
        <v>438</v>
      </c>
      <c r="F215" s="75"/>
      <c r="G215" s="60">
        <f>G216</f>
        <v>6000</v>
      </c>
    </row>
    <row r="216" spans="1:7" ht="26.25">
      <c r="A216" s="27"/>
      <c r="B216" s="51" t="s">
        <v>436</v>
      </c>
      <c r="C216" s="75" t="s">
        <v>332</v>
      </c>
      <c r="D216" s="75" t="s">
        <v>284</v>
      </c>
      <c r="E216" s="56" t="s">
        <v>437</v>
      </c>
      <c r="F216" s="75"/>
      <c r="G216" s="60">
        <f>G217</f>
        <v>6000</v>
      </c>
    </row>
    <row r="217" spans="1:7" ht="13.5">
      <c r="A217" s="27"/>
      <c r="B217" s="51" t="s">
        <v>366</v>
      </c>
      <c r="C217" s="75" t="s">
        <v>332</v>
      </c>
      <c r="D217" s="75" t="s">
        <v>284</v>
      </c>
      <c r="E217" s="56" t="s">
        <v>437</v>
      </c>
      <c r="F217" s="75" t="s">
        <v>364</v>
      </c>
      <c r="G217" s="60">
        <f>'прил 6'!G287</f>
        <v>6000</v>
      </c>
    </row>
    <row r="218" spans="1:7" ht="13.5">
      <c r="A218" s="27"/>
      <c r="B218" s="51" t="s">
        <v>377</v>
      </c>
      <c r="C218" s="75" t="s">
        <v>332</v>
      </c>
      <c r="D218" s="75" t="s">
        <v>284</v>
      </c>
      <c r="E218" s="56" t="s">
        <v>117</v>
      </c>
      <c r="F218" s="75"/>
      <c r="G218" s="61">
        <f>G219+G221+G223</f>
        <v>11418.9984</v>
      </c>
    </row>
    <row r="219" spans="1:7" ht="27">
      <c r="A219" s="27"/>
      <c r="B219" s="54" t="s">
        <v>95</v>
      </c>
      <c r="C219" s="75" t="s">
        <v>332</v>
      </c>
      <c r="D219" s="75" t="s">
        <v>284</v>
      </c>
      <c r="E219" s="56" t="s">
        <v>53</v>
      </c>
      <c r="F219" s="75"/>
      <c r="G219" s="61">
        <f>G220</f>
        <v>6554.572</v>
      </c>
    </row>
    <row r="220" spans="1:7" ht="13.5">
      <c r="A220" s="27"/>
      <c r="B220" s="51" t="s">
        <v>368</v>
      </c>
      <c r="C220" s="75" t="s">
        <v>332</v>
      </c>
      <c r="D220" s="75" t="s">
        <v>284</v>
      </c>
      <c r="E220" s="56" t="s">
        <v>53</v>
      </c>
      <c r="F220" s="75" t="s">
        <v>367</v>
      </c>
      <c r="G220" s="61">
        <f>'прил 6'!G158</f>
        <v>6554.572</v>
      </c>
    </row>
    <row r="221" spans="1:7" ht="39.75">
      <c r="A221" s="27"/>
      <c r="B221" s="54" t="s">
        <v>104</v>
      </c>
      <c r="C221" s="75" t="s">
        <v>332</v>
      </c>
      <c r="D221" s="75" t="s">
        <v>284</v>
      </c>
      <c r="E221" s="56" t="s">
        <v>54</v>
      </c>
      <c r="F221" s="75"/>
      <c r="G221" s="61">
        <f>G222</f>
        <v>4687.4264</v>
      </c>
    </row>
    <row r="222" spans="1:7" ht="13.5">
      <c r="A222" s="27"/>
      <c r="B222" s="51" t="s">
        <v>368</v>
      </c>
      <c r="C222" s="75" t="s">
        <v>332</v>
      </c>
      <c r="D222" s="75" t="s">
        <v>284</v>
      </c>
      <c r="E222" s="56" t="s">
        <v>54</v>
      </c>
      <c r="F222" s="75" t="s">
        <v>367</v>
      </c>
      <c r="G222" s="61">
        <f>'прил 6'!G160</f>
        <v>4687.4264</v>
      </c>
    </row>
    <row r="223" spans="1:7" ht="26.25">
      <c r="A223" s="27"/>
      <c r="B223" s="51" t="s">
        <v>385</v>
      </c>
      <c r="C223" s="75" t="s">
        <v>332</v>
      </c>
      <c r="D223" s="75" t="s">
        <v>284</v>
      </c>
      <c r="E223" s="56" t="s">
        <v>386</v>
      </c>
      <c r="F223" s="75"/>
      <c r="G223" s="61">
        <f>G224</f>
        <v>177</v>
      </c>
    </row>
    <row r="224" spans="1:7" ht="13.5">
      <c r="A224" s="27"/>
      <c r="B224" s="51" t="s">
        <v>366</v>
      </c>
      <c r="C224" s="75" t="s">
        <v>332</v>
      </c>
      <c r="D224" s="75" t="s">
        <v>284</v>
      </c>
      <c r="E224" s="56" t="s">
        <v>386</v>
      </c>
      <c r="F224" s="75" t="s">
        <v>364</v>
      </c>
      <c r="G224" s="61">
        <f>'прил 6'!G162</f>
        <v>177</v>
      </c>
    </row>
    <row r="225" spans="1:7" ht="13.5">
      <c r="A225" s="27"/>
      <c r="B225" s="51" t="s">
        <v>348</v>
      </c>
      <c r="C225" s="74" t="s">
        <v>332</v>
      </c>
      <c r="D225" s="74" t="s">
        <v>352</v>
      </c>
      <c r="E225" s="74"/>
      <c r="F225" s="74"/>
      <c r="G225" s="29">
        <f>G226+G236</f>
        <v>72141.73183</v>
      </c>
    </row>
    <row r="226" spans="1:7" ht="39">
      <c r="A226" s="27"/>
      <c r="B226" s="51" t="s">
        <v>89</v>
      </c>
      <c r="C226" s="75" t="s">
        <v>332</v>
      </c>
      <c r="D226" s="58" t="s">
        <v>352</v>
      </c>
      <c r="E226" s="56" t="s">
        <v>128</v>
      </c>
      <c r="F226" s="74"/>
      <c r="G226" s="29">
        <f>G227</f>
        <v>6104.8145</v>
      </c>
    </row>
    <row r="227" spans="1:7" ht="52.5">
      <c r="A227" s="27"/>
      <c r="B227" s="52" t="s">
        <v>147</v>
      </c>
      <c r="C227" s="75" t="s">
        <v>332</v>
      </c>
      <c r="D227" s="58" t="s">
        <v>352</v>
      </c>
      <c r="E227" s="56" t="s">
        <v>189</v>
      </c>
      <c r="F227" s="74"/>
      <c r="G227" s="29">
        <f>G228+G233</f>
        <v>6104.8145</v>
      </c>
    </row>
    <row r="228" spans="1:7" ht="78.75">
      <c r="A228" s="27"/>
      <c r="B228" s="52" t="s">
        <v>176</v>
      </c>
      <c r="C228" s="75" t="s">
        <v>332</v>
      </c>
      <c r="D228" s="58" t="s">
        <v>352</v>
      </c>
      <c r="E228" s="56" t="s">
        <v>131</v>
      </c>
      <c r="F228" s="74"/>
      <c r="G228" s="29">
        <f>G229+G231</f>
        <v>1804.8145</v>
      </c>
    </row>
    <row r="229" spans="1:7" ht="13.5">
      <c r="A229" s="27"/>
      <c r="B229" s="52" t="s">
        <v>191</v>
      </c>
      <c r="C229" s="75" t="s">
        <v>332</v>
      </c>
      <c r="D229" s="58" t="s">
        <v>352</v>
      </c>
      <c r="E229" s="56" t="s">
        <v>190</v>
      </c>
      <c r="F229" s="74"/>
      <c r="G229" s="29">
        <f>G230</f>
        <v>1075</v>
      </c>
    </row>
    <row r="230" spans="1:7" ht="13.5">
      <c r="A230" s="27"/>
      <c r="B230" s="51" t="s">
        <v>366</v>
      </c>
      <c r="C230" s="75" t="s">
        <v>332</v>
      </c>
      <c r="D230" s="58" t="s">
        <v>352</v>
      </c>
      <c r="E230" s="56" t="s">
        <v>190</v>
      </c>
      <c r="F230" s="75" t="s">
        <v>364</v>
      </c>
      <c r="G230" s="29">
        <f>'прил 6'!G177</f>
        <v>1075</v>
      </c>
    </row>
    <row r="231" spans="1:7" ht="13.5">
      <c r="A231" s="27"/>
      <c r="B231" s="52" t="s">
        <v>82</v>
      </c>
      <c r="C231" s="75" t="s">
        <v>332</v>
      </c>
      <c r="D231" s="58" t="s">
        <v>352</v>
      </c>
      <c r="E231" s="56" t="s">
        <v>81</v>
      </c>
      <c r="F231" s="75"/>
      <c r="G231" s="29">
        <f>G232</f>
        <v>729.8145000000001</v>
      </c>
    </row>
    <row r="232" spans="1:7" ht="13.5">
      <c r="A232" s="27"/>
      <c r="B232" s="51" t="s">
        <v>366</v>
      </c>
      <c r="C232" s="75" t="s">
        <v>332</v>
      </c>
      <c r="D232" s="58" t="s">
        <v>352</v>
      </c>
      <c r="E232" s="56" t="s">
        <v>81</v>
      </c>
      <c r="F232" s="75" t="s">
        <v>364</v>
      </c>
      <c r="G232" s="29">
        <f>'прил 6'!G365</f>
        <v>729.8145000000001</v>
      </c>
    </row>
    <row r="233" spans="1:7" ht="66">
      <c r="A233" s="27"/>
      <c r="B233" s="52" t="s">
        <v>24</v>
      </c>
      <c r="C233" s="75" t="s">
        <v>332</v>
      </c>
      <c r="D233" s="58" t="s">
        <v>352</v>
      </c>
      <c r="E233" s="56" t="s">
        <v>17</v>
      </c>
      <c r="F233" s="75"/>
      <c r="G233" s="29">
        <f>G234</f>
        <v>4300</v>
      </c>
    </row>
    <row r="234" spans="1:7" ht="13.5">
      <c r="A234" s="27"/>
      <c r="B234" s="52" t="s">
        <v>191</v>
      </c>
      <c r="C234" s="75" t="s">
        <v>332</v>
      </c>
      <c r="D234" s="58" t="s">
        <v>352</v>
      </c>
      <c r="E234" s="56" t="s">
        <v>23</v>
      </c>
      <c r="F234" s="75"/>
      <c r="G234" s="29">
        <f>G235</f>
        <v>4300</v>
      </c>
    </row>
    <row r="235" spans="1:7" ht="13.5">
      <c r="A235" s="27"/>
      <c r="B235" s="51" t="s">
        <v>366</v>
      </c>
      <c r="C235" s="75" t="s">
        <v>332</v>
      </c>
      <c r="D235" s="58" t="s">
        <v>352</v>
      </c>
      <c r="E235" s="56" t="s">
        <v>23</v>
      </c>
      <c r="F235" s="75" t="s">
        <v>364</v>
      </c>
      <c r="G235" s="29">
        <f>'прил 6'!G180</f>
        <v>4300</v>
      </c>
    </row>
    <row r="236" spans="1:7" ht="13.5">
      <c r="A236" s="27"/>
      <c r="B236" s="51" t="s">
        <v>378</v>
      </c>
      <c r="C236" s="75" t="s">
        <v>332</v>
      </c>
      <c r="D236" s="75" t="s">
        <v>352</v>
      </c>
      <c r="E236" s="56" t="s">
        <v>117</v>
      </c>
      <c r="F236" s="75"/>
      <c r="G236" s="57">
        <f>G237+G239+G241+G243</f>
        <v>66036.91733</v>
      </c>
    </row>
    <row r="237" spans="1:7" ht="13.5">
      <c r="A237" s="27"/>
      <c r="B237" s="51" t="s">
        <v>105</v>
      </c>
      <c r="C237" s="75" t="s">
        <v>332</v>
      </c>
      <c r="D237" s="75" t="s">
        <v>352</v>
      </c>
      <c r="E237" s="56" t="s">
        <v>193</v>
      </c>
      <c r="F237" s="75"/>
      <c r="G237" s="57">
        <f>G238</f>
        <v>11114.4</v>
      </c>
    </row>
    <row r="238" spans="1:7" ht="13.5">
      <c r="A238" s="27"/>
      <c r="B238" s="51" t="s">
        <v>366</v>
      </c>
      <c r="C238" s="75" t="s">
        <v>332</v>
      </c>
      <c r="D238" s="75" t="s">
        <v>352</v>
      </c>
      <c r="E238" s="56" t="s">
        <v>193</v>
      </c>
      <c r="F238" s="75" t="s">
        <v>364</v>
      </c>
      <c r="G238" s="57">
        <f>'прил 6'!G189</f>
        <v>11114.4</v>
      </c>
    </row>
    <row r="239" spans="1:7" ht="13.5">
      <c r="A239" s="27"/>
      <c r="B239" s="51" t="s">
        <v>106</v>
      </c>
      <c r="C239" s="75" t="s">
        <v>332</v>
      </c>
      <c r="D239" s="75" t="s">
        <v>352</v>
      </c>
      <c r="E239" s="56" t="s">
        <v>194</v>
      </c>
      <c r="F239" s="75"/>
      <c r="G239" s="57">
        <f>G240</f>
        <v>1100.88367</v>
      </c>
    </row>
    <row r="240" spans="1:7" ht="13.5">
      <c r="A240" s="27"/>
      <c r="B240" s="51" t="s">
        <v>366</v>
      </c>
      <c r="C240" s="75" t="s">
        <v>332</v>
      </c>
      <c r="D240" s="75" t="s">
        <v>352</v>
      </c>
      <c r="E240" s="56" t="s">
        <v>194</v>
      </c>
      <c r="F240" s="75" t="s">
        <v>364</v>
      </c>
      <c r="G240" s="57">
        <f>'прил 6'!G191</f>
        <v>1100.88367</v>
      </c>
    </row>
    <row r="241" spans="1:7" ht="13.5">
      <c r="A241" s="27"/>
      <c r="B241" s="51" t="s">
        <v>305</v>
      </c>
      <c r="C241" s="75" t="s">
        <v>332</v>
      </c>
      <c r="D241" s="75" t="s">
        <v>352</v>
      </c>
      <c r="E241" s="56" t="s">
        <v>195</v>
      </c>
      <c r="F241" s="75"/>
      <c r="G241" s="57">
        <f>G242</f>
        <v>799.91</v>
      </c>
    </row>
    <row r="242" spans="1:7" ht="13.5">
      <c r="A242" s="27"/>
      <c r="B242" s="51" t="s">
        <v>366</v>
      </c>
      <c r="C242" s="75" t="s">
        <v>332</v>
      </c>
      <c r="D242" s="75" t="s">
        <v>352</v>
      </c>
      <c r="E242" s="56" t="s">
        <v>195</v>
      </c>
      <c r="F242" s="75" t="s">
        <v>364</v>
      </c>
      <c r="G242" s="57">
        <f>'прил 6'!G193</f>
        <v>799.91</v>
      </c>
    </row>
    <row r="243" spans="1:7" ht="26.25">
      <c r="A243" s="27"/>
      <c r="B243" s="51" t="s">
        <v>92</v>
      </c>
      <c r="C243" s="75" t="s">
        <v>332</v>
      </c>
      <c r="D243" s="75" t="s">
        <v>352</v>
      </c>
      <c r="E243" s="56" t="s">
        <v>192</v>
      </c>
      <c r="F243" s="74"/>
      <c r="G243" s="29">
        <f>G244</f>
        <v>53021.72366</v>
      </c>
    </row>
    <row r="244" spans="1:7" ht="13.5">
      <c r="A244" s="27"/>
      <c r="B244" s="51" t="s">
        <v>399</v>
      </c>
      <c r="C244" s="75" t="s">
        <v>332</v>
      </c>
      <c r="D244" s="75" t="s">
        <v>352</v>
      </c>
      <c r="E244" s="56" t="s">
        <v>192</v>
      </c>
      <c r="F244" s="75" t="s">
        <v>373</v>
      </c>
      <c r="G244" s="29">
        <f>'прил 6'!G183</f>
        <v>53021.72366</v>
      </c>
    </row>
    <row r="245" spans="1:7" ht="13.5">
      <c r="A245" s="27"/>
      <c r="B245" s="51" t="s">
        <v>335</v>
      </c>
      <c r="C245" s="74" t="s">
        <v>332</v>
      </c>
      <c r="D245" s="74" t="s">
        <v>332</v>
      </c>
      <c r="E245" s="74"/>
      <c r="F245" s="74"/>
      <c r="G245" s="29">
        <f>G246+G263</f>
        <v>28988.458010000002</v>
      </c>
    </row>
    <row r="246" spans="1:7" ht="39">
      <c r="A246" s="27"/>
      <c r="B246" s="51" t="s">
        <v>404</v>
      </c>
      <c r="C246" s="75" t="s">
        <v>332</v>
      </c>
      <c r="D246" s="75" t="s">
        <v>332</v>
      </c>
      <c r="E246" s="56" t="s">
        <v>128</v>
      </c>
      <c r="F246" s="75"/>
      <c r="G246" s="29">
        <f>G247+G258</f>
        <v>28931.802010000003</v>
      </c>
    </row>
    <row r="247" spans="1:7" ht="52.5">
      <c r="A247" s="27"/>
      <c r="B247" s="50" t="s">
        <v>90</v>
      </c>
      <c r="C247" s="75" t="s">
        <v>332</v>
      </c>
      <c r="D247" s="75" t="s">
        <v>332</v>
      </c>
      <c r="E247" s="56" t="s">
        <v>55</v>
      </c>
      <c r="F247" s="75"/>
      <c r="G247" s="29">
        <f>G248+G255</f>
        <v>19343.357300000003</v>
      </c>
    </row>
    <row r="248" spans="1:7" ht="66">
      <c r="A248" s="27"/>
      <c r="B248" s="50" t="s">
        <v>26</v>
      </c>
      <c r="C248" s="75" t="s">
        <v>332</v>
      </c>
      <c r="D248" s="75" t="s">
        <v>332</v>
      </c>
      <c r="E248" s="56" t="s">
        <v>77</v>
      </c>
      <c r="F248" s="75"/>
      <c r="G248" s="29">
        <f>G249+G251+G253</f>
        <v>19338.25526</v>
      </c>
    </row>
    <row r="249" spans="1:7" ht="13.5">
      <c r="A249" s="27"/>
      <c r="B249" s="50" t="s">
        <v>58</v>
      </c>
      <c r="C249" s="75" t="s">
        <v>332</v>
      </c>
      <c r="D249" s="75" t="s">
        <v>332</v>
      </c>
      <c r="E249" s="56" t="s">
        <v>25</v>
      </c>
      <c r="F249" s="75"/>
      <c r="G249" s="29">
        <f>G250</f>
        <v>16083.255260000002</v>
      </c>
    </row>
    <row r="250" spans="1:7" ht="13.5">
      <c r="A250" s="27"/>
      <c r="B250" s="51" t="s">
        <v>366</v>
      </c>
      <c r="C250" s="75" t="s">
        <v>332</v>
      </c>
      <c r="D250" s="75" t="s">
        <v>332</v>
      </c>
      <c r="E250" s="56" t="s">
        <v>25</v>
      </c>
      <c r="F250" s="75" t="s">
        <v>364</v>
      </c>
      <c r="G250" s="29">
        <f>'прил 6'!G199</f>
        <v>16083.255260000002</v>
      </c>
    </row>
    <row r="251" spans="1:7" ht="52.5">
      <c r="A251" s="27"/>
      <c r="B251" s="50" t="s">
        <v>14</v>
      </c>
      <c r="C251" s="75" t="s">
        <v>332</v>
      </c>
      <c r="D251" s="75" t="s">
        <v>332</v>
      </c>
      <c r="E251" s="56" t="s">
        <v>29</v>
      </c>
      <c r="F251" s="75"/>
      <c r="G251" s="29">
        <f>G252</f>
        <v>3005</v>
      </c>
    </row>
    <row r="252" spans="1:7" ht="13.5">
      <c r="A252" s="27"/>
      <c r="B252" s="51" t="s">
        <v>368</v>
      </c>
      <c r="C252" s="75" t="s">
        <v>332</v>
      </c>
      <c r="D252" s="75" t="s">
        <v>332</v>
      </c>
      <c r="E252" s="56" t="s">
        <v>29</v>
      </c>
      <c r="F252" s="75" t="s">
        <v>367</v>
      </c>
      <c r="G252" s="29">
        <f>'прил 6'!G201</f>
        <v>3005</v>
      </c>
    </row>
    <row r="253" spans="1:7" ht="26.25">
      <c r="A253" s="27"/>
      <c r="B253" s="51" t="s">
        <v>97</v>
      </c>
      <c r="C253" s="75" t="s">
        <v>332</v>
      </c>
      <c r="D253" s="75" t="s">
        <v>332</v>
      </c>
      <c r="E253" s="56" t="s">
        <v>78</v>
      </c>
      <c r="F253" s="75"/>
      <c r="G253" s="29">
        <f>G254</f>
        <v>250</v>
      </c>
    </row>
    <row r="254" spans="1:7" ht="13.5">
      <c r="A254" s="27"/>
      <c r="B254" s="51" t="s">
        <v>366</v>
      </c>
      <c r="C254" s="75" t="s">
        <v>332</v>
      </c>
      <c r="D254" s="75" t="s">
        <v>332</v>
      </c>
      <c r="E254" s="56" t="s">
        <v>78</v>
      </c>
      <c r="F254" s="75" t="s">
        <v>364</v>
      </c>
      <c r="G254" s="29">
        <f>'прил 6'!G295</f>
        <v>250</v>
      </c>
    </row>
    <row r="255" spans="1:7" ht="92.25">
      <c r="A255" s="27"/>
      <c r="B255" s="52" t="s">
        <v>91</v>
      </c>
      <c r="C255" s="75" t="s">
        <v>332</v>
      </c>
      <c r="D255" s="75" t="s">
        <v>332</v>
      </c>
      <c r="E255" s="56" t="s">
        <v>56</v>
      </c>
      <c r="F255" s="75"/>
      <c r="G255" s="29">
        <f>G256</f>
        <v>5.10204</v>
      </c>
    </row>
    <row r="256" spans="1:7" ht="26.25">
      <c r="A256" s="27"/>
      <c r="B256" s="51" t="s">
        <v>97</v>
      </c>
      <c r="C256" s="75" t="s">
        <v>332</v>
      </c>
      <c r="D256" s="75" t="s">
        <v>332</v>
      </c>
      <c r="E256" s="56" t="s">
        <v>64</v>
      </c>
      <c r="F256" s="75"/>
      <c r="G256" s="29">
        <f>G257</f>
        <v>5.10204</v>
      </c>
    </row>
    <row r="257" spans="1:7" ht="13.5">
      <c r="A257" s="27"/>
      <c r="B257" s="51" t="s">
        <v>366</v>
      </c>
      <c r="C257" s="75" t="s">
        <v>332</v>
      </c>
      <c r="D257" s="75" t="s">
        <v>332</v>
      </c>
      <c r="E257" s="56" t="s">
        <v>64</v>
      </c>
      <c r="F257" s="75" t="s">
        <v>364</v>
      </c>
      <c r="G257" s="29">
        <f>'прил 6'!G292</f>
        <v>5.10204</v>
      </c>
    </row>
    <row r="258" spans="1:7" ht="39">
      <c r="A258" s="27"/>
      <c r="B258" s="52" t="s">
        <v>278</v>
      </c>
      <c r="C258" s="75" t="s">
        <v>332</v>
      </c>
      <c r="D258" s="75" t="s">
        <v>332</v>
      </c>
      <c r="E258" s="56" t="s">
        <v>275</v>
      </c>
      <c r="F258" s="75"/>
      <c r="G258" s="29">
        <f>G259</f>
        <v>9588.44471</v>
      </c>
    </row>
    <row r="259" spans="1:7" ht="78.75">
      <c r="A259" s="27"/>
      <c r="B259" s="52" t="s">
        <v>279</v>
      </c>
      <c r="C259" s="75" t="s">
        <v>332</v>
      </c>
      <c r="D259" s="75" t="s">
        <v>332</v>
      </c>
      <c r="E259" s="56" t="s">
        <v>276</v>
      </c>
      <c r="F259" s="75"/>
      <c r="G259" s="29">
        <f>G260</f>
        <v>9588.44471</v>
      </c>
    </row>
    <row r="260" spans="1:7" ht="26.25">
      <c r="A260" s="27"/>
      <c r="B260" s="52" t="s">
        <v>280</v>
      </c>
      <c r="C260" s="75" t="s">
        <v>332</v>
      </c>
      <c r="D260" s="75" t="s">
        <v>332</v>
      </c>
      <c r="E260" s="56" t="s">
        <v>277</v>
      </c>
      <c r="F260" s="75"/>
      <c r="G260" s="29">
        <f>G261+G262</f>
        <v>9588.44471</v>
      </c>
    </row>
    <row r="261" spans="1:7" ht="26.25">
      <c r="A261" s="27"/>
      <c r="B261" s="51" t="s">
        <v>365</v>
      </c>
      <c r="C261" s="75" t="s">
        <v>332</v>
      </c>
      <c r="D261" s="75" t="s">
        <v>332</v>
      </c>
      <c r="E261" s="56" t="s">
        <v>277</v>
      </c>
      <c r="F261" s="75" t="s">
        <v>363</v>
      </c>
      <c r="G261" s="29">
        <f>'прил 6'!G205</f>
        <v>9581.44471</v>
      </c>
    </row>
    <row r="262" spans="1:7" ht="13.5">
      <c r="A262" s="27"/>
      <c r="B262" s="51" t="s">
        <v>368</v>
      </c>
      <c r="C262" s="75" t="s">
        <v>332</v>
      </c>
      <c r="D262" s="75" t="s">
        <v>332</v>
      </c>
      <c r="E262" s="56" t="s">
        <v>277</v>
      </c>
      <c r="F262" s="75" t="s">
        <v>367</v>
      </c>
      <c r="G262" s="29">
        <f>'прил 6'!G206</f>
        <v>7</v>
      </c>
    </row>
    <row r="263" spans="1:7" ht="13.5">
      <c r="A263" s="27"/>
      <c r="B263" s="51" t="s">
        <v>378</v>
      </c>
      <c r="C263" s="75" t="s">
        <v>332</v>
      </c>
      <c r="D263" s="75" t="s">
        <v>332</v>
      </c>
      <c r="E263" s="56" t="s">
        <v>434</v>
      </c>
      <c r="F263" s="75"/>
      <c r="G263" s="29">
        <f>G264</f>
        <v>56.656</v>
      </c>
    </row>
    <row r="264" spans="1:7" ht="26.25">
      <c r="A264" s="27"/>
      <c r="B264" s="51" t="s">
        <v>435</v>
      </c>
      <c r="C264" s="75" t="s">
        <v>332</v>
      </c>
      <c r="D264" s="75" t="s">
        <v>332</v>
      </c>
      <c r="E264" s="56" t="s">
        <v>434</v>
      </c>
      <c r="F264" s="75"/>
      <c r="G264" s="29">
        <f>G265</f>
        <v>56.656</v>
      </c>
    </row>
    <row r="265" spans="1:7" ht="13.5">
      <c r="A265" s="27"/>
      <c r="B265" s="51" t="s">
        <v>368</v>
      </c>
      <c r="C265" s="75" t="s">
        <v>332</v>
      </c>
      <c r="D265" s="75" t="s">
        <v>332</v>
      </c>
      <c r="E265" s="56" t="s">
        <v>434</v>
      </c>
      <c r="F265" s="75" t="s">
        <v>367</v>
      </c>
      <c r="G265" s="29">
        <f>'прил 6'!G209</f>
        <v>56.656</v>
      </c>
    </row>
    <row r="266" spans="1:8" s="45" customFormat="1" ht="13.5">
      <c r="A266" s="40">
        <v>5</v>
      </c>
      <c r="B266" s="42" t="s">
        <v>295</v>
      </c>
      <c r="C266" s="73" t="s">
        <v>282</v>
      </c>
      <c r="D266" s="73"/>
      <c r="E266" s="73"/>
      <c r="F266" s="73"/>
      <c r="G266" s="43">
        <f>G267</f>
        <v>367.13</v>
      </c>
      <c r="H266" s="44"/>
    </row>
    <row r="267" spans="1:7" ht="13.5">
      <c r="A267" s="27"/>
      <c r="B267" s="51" t="s">
        <v>297</v>
      </c>
      <c r="C267" s="75" t="s">
        <v>282</v>
      </c>
      <c r="D267" s="75" t="s">
        <v>282</v>
      </c>
      <c r="E267" s="75"/>
      <c r="F267" s="75"/>
      <c r="G267" s="57">
        <f>G268</f>
        <v>367.13</v>
      </c>
    </row>
    <row r="268" spans="1:7" ht="26.25">
      <c r="A268" s="27"/>
      <c r="B268" s="51" t="s">
        <v>400</v>
      </c>
      <c r="C268" s="75" t="s">
        <v>282</v>
      </c>
      <c r="D268" s="75" t="s">
        <v>282</v>
      </c>
      <c r="E268" s="56" t="s">
        <v>235</v>
      </c>
      <c r="F268" s="75"/>
      <c r="G268" s="57">
        <f>G269</f>
        <v>367.13</v>
      </c>
    </row>
    <row r="269" spans="1:7" ht="39">
      <c r="A269" s="27"/>
      <c r="B269" s="51" t="s">
        <v>401</v>
      </c>
      <c r="C269" s="75" t="s">
        <v>282</v>
      </c>
      <c r="D269" s="75" t="s">
        <v>282</v>
      </c>
      <c r="E269" s="56" t="s">
        <v>236</v>
      </c>
      <c r="F269" s="75"/>
      <c r="G269" s="57">
        <f>G270</f>
        <v>367.13</v>
      </c>
    </row>
    <row r="270" spans="1:7" ht="66">
      <c r="A270" s="27"/>
      <c r="B270" s="62" t="s">
        <v>304</v>
      </c>
      <c r="C270" s="75" t="s">
        <v>282</v>
      </c>
      <c r="D270" s="75" t="s">
        <v>282</v>
      </c>
      <c r="E270" s="56" t="s">
        <v>237</v>
      </c>
      <c r="F270" s="75"/>
      <c r="G270" s="57">
        <f>G271+G273</f>
        <v>367.13</v>
      </c>
    </row>
    <row r="271" spans="1:7" ht="26.25">
      <c r="A271" s="27"/>
      <c r="B271" s="62" t="s">
        <v>239</v>
      </c>
      <c r="C271" s="75" t="s">
        <v>282</v>
      </c>
      <c r="D271" s="75" t="s">
        <v>282</v>
      </c>
      <c r="E271" s="56" t="s">
        <v>238</v>
      </c>
      <c r="F271" s="75"/>
      <c r="G271" s="57">
        <f>G272</f>
        <v>317.13</v>
      </c>
    </row>
    <row r="272" spans="1:7" ht="13.5">
      <c r="A272" s="27"/>
      <c r="B272" s="51" t="s">
        <v>366</v>
      </c>
      <c r="C272" s="75" t="s">
        <v>282</v>
      </c>
      <c r="D272" s="75" t="s">
        <v>282</v>
      </c>
      <c r="E272" s="56" t="s">
        <v>238</v>
      </c>
      <c r="F272" s="75" t="s">
        <v>364</v>
      </c>
      <c r="G272" s="57">
        <f>'прил 6'!G385</f>
        <v>317.13</v>
      </c>
    </row>
    <row r="273" spans="1:7" ht="13.5">
      <c r="A273" s="27"/>
      <c r="B273" s="51" t="s">
        <v>240</v>
      </c>
      <c r="C273" s="75" t="s">
        <v>282</v>
      </c>
      <c r="D273" s="75" t="s">
        <v>282</v>
      </c>
      <c r="E273" s="56" t="s">
        <v>241</v>
      </c>
      <c r="F273" s="75"/>
      <c r="G273" s="57">
        <f>G274</f>
        <v>50</v>
      </c>
    </row>
    <row r="274" spans="1:7" ht="13.5">
      <c r="A274" s="27"/>
      <c r="B274" s="51" t="s">
        <v>366</v>
      </c>
      <c r="C274" s="75" t="s">
        <v>282</v>
      </c>
      <c r="D274" s="75" t="s">
        <v>282</v>
      </c>
      <c r="E274" s="56" t="s">
        <v>241</v>
      </c>
      <c r="F274" s="75" t="s">
        <v>364</v>
      </c>
      <c r="G274" s="57">
        <f>'прил 6'!G388</f>
        <v>50</v>
      </c>
    </row>
    <row r="275" spans="1:8" s="45" customFormat="1" ht="13.5">
      <c r="A275" s="40">
        <v>6</v>
      </c>
      <c r="B275" s="41" t="s">
        <v>169</v>
      </c>
      <c r="C275" s="73" t="s">
        <v>336</v>
      </c>
      <c r="D275" s="73"/>
      <c r="E275" s="73"/>
      <c r="F275" s="73"/>
      <c r="G275" s="43">
        <f>G276+G282</f>
        <v>28175.22717</v>
      </c>
      <c r="H275" s="44"/>
    </row>
    <row r="276" spans="1:7" ht="13.5">
      <c r="A276" s="27"/>
      <c r="B276" s="51" t="s">
        <v>309</v>
      </c>
      <c r="C276" s="74" t="s">
        <v>336</v>
      </c>
      <c r="D276" s="74" t="s">
        <v>321</v>
      </c>
      <c r="E276" s="74"/>
      <c r="F276" s="74"/>
      <c r="G276" s="29">
        <f>G277</f>
        <v>27425.22717</v>
      </c>
    </row>
    <row r="277" spans="1:7" ht="13.5">
      <c r="A277" s="27"/>
      <c r="B277" s="51" t="s">
        <v>378</v>
      </c>
      <c r="C277" s="75" t="s">
        <v>336</v>
      </c>
      <c r="D277" s="75" t="s">
        <v>321</v>
      </c>
      <c r="E277" s="56" t="s">
        <v>117</v>
      </c>
      <c r="F277" s="74"/>
      <c r="G277" s="29">
        <f>G278+G280</f>
        <v>27425.22717</v>
      </c>
    </row>
    <row r="278" spans="1:7" ht="26.25">
      <c r="A278" s="27"/>
      <c r="B278" s="51" t="s">
        <v>102</v>
      </c>
      <c r="C278" s="75" t="s">
        <v>336</v>
      </c>
      <c r="D278" s="75" t="s">
        <v>321</v>
      </c>
      <c r="E278" s="56" t="s">
        <v>242</v>
      </c>
      <c r="F278" s="74"/>
      <c r="G278" s="29">
        <f>G279</f>
        <v>5545.11764</v>
      </c>
    </row>
    <row r="279" spans="1:7" ht="13.5">
      <c r="A279" s="27"/>
      <c r="B279" s="51" t="s">
        <v>399</v>
      </c>
      <c r="C279" s="75" t="s">
        <v>336</v>
      </c>
      <c r="D279" s="75" t="s">
        <v>321</v>
      </c>
      <c r="E279" s="56" t="s">
        <v>242</v>
      </c>
      <c r="F279" s="74" t="s">
        <v>373</v>
      </c>
      <c r="G279" s="29">
        <f>'прил 6'!G393</f>
        <v>5545.11764</v>
      </c>
    </row>
    <row r="280" spans="1:7" ht="26.25">
      <c r="A280" s="27"/>
      <c r="B280" s="51" t="s">
        <v>187</v>
      </c>
      <c r="C280" s="75" t="s">
        <v>336</v>
      </c>
      <c r="D280" s="75" t="s">
        <v>321</v>
      </c>
      <c r="E280" s="56" t="s">
        <v>243</v>
      </c>
      <c r="F280" s="74"/>
      <c r="G280" s="29">
        <f>G281</f>
        <v>21880.109529999998</v>
      </c>
    </row>
    <row r="281" spans="1:7" ht="13.5">
      <c r="A281" s="27"/>
      <c r="B281" s="51" t="s">
        <v>399</v>
      </c>
      <c r="C281" s="75" t="s">
        <v>336</v>
      </c>
      <c r="D281" s="75" t="s">
        <v>321</v>
      </c>
      <c r="E281" s="56" t="s">
        <v>243</v>
      </c>
      <c r="F281" s="74" t="s">
        <v>373</v>
      </c>
      <c r="G281" s="29">
        <f>'прил 6'!G399</f>
        <v>21880.109529999998</v>
      </c>
    </row>
    <row r="282" spans="1:7" ht="13.5">
      <c r="A282" s="27"/>
      <c r="B282" s="51" t="s">
        <v>408</v>
      </c>
      <c r="C282" s="75" t="s">
        <v>336</v>
      </c>
      <c r="D282" s="75" t="s">
        <v>330</v>
      </c>
      <c r="E282" s="56" t="s">
        <v>211</v>
      </c>
      <c r="F282" s="74"/>
      <c r="G282" s="29">
        <f>G283</f>
        <v>750</v>
      </c>
    </row>
    <row r="283" spans="1:7" ht="33" customHeight="1">
      <c r="A283" s="27"/>
      <c r="B283" s="51" t="s">
        <v>409</v>
      </c>
      <c r="C283" s="75" t="s">
        <v>336</v>
      </c>
      <c r="D283" s="75" t="s">
        <v>330</v>
      </c>
      <c r="E283" s="56" t="s">
        <v>212</v>
      </c>
      <c r="F283" s="74"/>
      <c r="G283" s="57">
        <f>G284</f>
        <v>750</v>
      </c>
    </row>
    <row r="284" spans="1:7" ht="70.5" customHeight="1">
      <c r="A284" s="27"/>
      <c r="B284" s="62" t="s">
        <v>1</v>
      </c>
      <c r="C284" s="75" t="s">
        <v>336</v>
      </c>
      <c r="D284" s="75" t="s">
        <v>330</v>
      </c>
      <c r="E284" s="56" t="s">
        <v>213</v>
      </c>
      <c r="F284" s="74"/>
      <c r="G284" s="29">
        <f>G285</f>
        <v>750</v>
      </c>
    </row>
    <row r="285" spans="1:7" ht="44.25" customHeight="1">
      <c r="A285" s="27"/>
      <c r="B285" s="62" t="s">
        <v>215</v>
      </c>
      <c r="C285" s="75" t="s">
        <v>336</v>
      </c>
      <c r="D285" s="75" t="s">
        <v>330</v>
      </c>
      <c r="E285" s="56" t="s">
        <v>214</v>
      </c>
      <c r="F285" s="74"/>
      <c r="G285" s="29">
        <f>G286+G287</f>
        <v>750</v>
      </c>
    </row>
    <row r="286" spans="1:7" ht="13.5">
      <c r="A286" s="27"/>
      <c r="B286" s="51" t="s">
        <v>366</v>
      </c>
      <c r="C286" s="75" t="s">
        <v>336</v>
      </c>
      <c r="D286" s="75" t="s">
        <v>330</v>
      </c>
      <c r="E286" s="56" t="s">
        <v>214</v>
      </c>
      <c r="F286" s="74" t="s">
        <v>364</v>
      </c>
      <c r="G286" s="29">
        <f>'прил 6'!G409</f>
        <v>350</v>
      </c>
    </row>
    <row r="287" spans="1:7" ht="16.5" customHeight="1">
      <c r="A287" s="27"/>
      <c r="B287" s="51" t="s">
        <v>399</v>
      </c>
      <c r="C287" s="75" t="s">
        <v>336</v>
      </c>
      <c r="D287" s="75" t="s">
        <v>330</v>
      </c>
      <c r="E287" s="56" t="s">
        <v>214</v>
      </c>
      <c r="F287" s="75" t="s">
        <v>373</v>
      </c>
      <c r="G287" s="29">
        <f>'прил 6'!G411</f>
        <v>400</v>
      </c>
    </row>
    <row r="288" spans="1:8" s="45" customFormat="1" ht="13.5">
      <c r="A288" s="40">
        <v>7</v>
      </c>
      <c r="B288" s="41" t="s">
        <v>349</v>
      </c>
      <c r="C288" s="73" t="s">
        <v>350</v>
      </c>
      <c r="D288" s="73"/>
      <c r="E288" s="73"/>
      <c r="F288" s="73"/>
      <c r="G288" s="43">
        <f>G289+G293</f>
        <v>94274.34752000001</v>
      </c>
      <c r="H288" s="44"/>
    </row>
    <row r="289" spans="1:7" ht="13.5">
      <c r="A289" s="27"/>
      <c r="B289" s="28" t="s">
        <v>158</v>
      </c>
      <c r="C289" s="74" t="s">
        <v>350</v>
      </c>
      <c r="D289" s="74" t="s">
        <v>321</v>
      </c>
      <c r="E289" s="74"/>
      <c r="F289" s="74"/>
      <c r="G289" s="60">
        <f>G290</f>
        <v>832.22472</v>
      </c>
    </row>
    <row r="290" spans="1:7" ht="13.5">
      <c r="A290" s="27"/>
      <c r="B290" s="31" t="s">
        <v>378</v>
      </c>
      <c r="C290" s="74" t="s">
        <v>350</v>
      </c>
      <c r="D290" s="74" t="s">
        <v>321</v>
      </c>
      <c r="E290" s="56" t="s">
        <v>117</v>
      </c>
      <c r="F290" s="74"/>
      <c r="G290" s="60">
        <f>G291</f>
        <v>832.22472</v>
      </c>
    </row>
    <row r="291" spans="1:7" ht="13.5">
      <c r="A291" s="27"/>
      <c r="B291" s="53" t="s">
        <v>99</v>
      </c>
      <c r="C291" s="74" t="s">
        <v>350</v>
      </c>
      <c r="D291" s="74" t="s">
        <v>321</v>
      </c>
      <c r="E291" s="56" t="s">
        <v>126</v>
      </c>
      <c r="F291" s="74"/>
      <c r="G291" s="60">
        <f>G292</f>
        <v>832.22472</v>
      </c>
    </row>
    <row r="292" spans="1:7" ht="13.5">
      <c r="A292" s="27"/>
      <c r="B292" s="32" t="s">
        <v>370</v>
      </c>
      <c r="C292" s="74" t="s">
        <v>350</v>
      </c>
      <c r="D292" s="74" t="s">
        <v>321</v>
      </c>
      <c r="E292" s="56" t="s">
        <v>126</v>
      </c>
      <c r="F292" s="74" t="s">
        <v>369</v>
      </c>
      <c r="G292" s="60">
        <f>'прил 6'!G84</f>
        <v>832.22472</v>
      </c>
    </row>
    <row r="293" spans="1:7" ht="13.5">
      <c r="A293" s="27"/>
      <c r="B293" s="28" t="s">
        <v>347</v>
      </c>
      <c r="C293" s="74" t="s">
        <v>350</v>
      </c>
      <c r="D293" s="74" t="s">
        <v>352</v>
      </c>
      <c r="E293" s="74"/>
      <c r="F293" s="74"/>
      <c r="G293" s="60">
        <f>G294+G303</f>
        <v>93442.12280000001</v>
      </c>
    </row>
    <row r="294" spans="1:7" ht="26.25">
      <c r="A294" s="27"/>
      <c r="B294" s="50" t="s">
        <v>76</v>
      </c>
      <c r="C294" s="75" t="s">
        <v>350</v>
      </c>
      <c r="D294" s="75" t="s">
        <v>352</v>
      </c>
      <c r="E294" s="56" t="s">
        <v>40</v>
      </c>
      <c r="F294" s="75"/>
      <c r="G294" s="61">
        <f>G295</f>
        <v>11045.44</v>
      </c>
    </row>
    <row r="295" spans="1:7" ht="39">
      <c r="A295" s="27"/>
      <c r="B295" s="50" t="s">
        <v>80</v>
      </c>
      <c r="C295" s="75" t="s">
        <v>350</v>
      </c>
      <c r="D295" s="75" t="s">
        <v>352</v>
      </c>
      <c r="E295" s="56" t="s">
        <v>244</v>
      </c>
      <c r="F295" s="75"/>
      <c r="G295" s="61">
        <f>G296+G299+G301</f>
        <v>11045.44</v>
      </c>
    </row>
    <row r="296" spans="1:7" ht="66">
      <c r="A296" s="27"/>
      <c r="B296" s="52" t="s">
        <v>87</v>
      </c>
      <c r="C296" s="75" t="s">
        <v>350</v>
      </c>
      <c r="D296" s="75" t="s">
        <v>352</v>
      </c>
      <c r="E296" s="56" t="s">
        <v>245</v>
      </c>
      <c r="F296" s="75"/>
      <c r="G296" s="61">
        <f>G297</f>
        <v>1500</v>
      </c>
    </row>
    <row r="297" spans="1:7" ht="26.25">
      <c r="A297" s="27"/>
      <c r="B297" s="52" t="s">
        <v>247</v>
      </c>
      <c r="C297" s="75" t="s">
        <v>350</v>
      </c>
      <c r="D297" s="75" t="s">
        <v>352</v>
      </c>
      <c r="E297" s="56" t="s">
        <v>246</v>
      </c>
      <c r="F297" s="75"/>
      <c r="G297" s="61">
        <f>'прил 6'!G418</f>
        <v>1500</v>
      </c>
    </row>
    <row r="298" spans="1:7" ht="13.5">
      <c r="A298" s="27"/>
      <c r="B298" s="54" t="s">
        <v>370</v>
      </c>
      <c r="C298" s="75" t="s">
        <v>350</v>
      </c>
      <c r="D298" s="75" t="s">
        <v>352</v>
      </c>
      <c r="E298" s="56" t="s">
        <v>246</v>
      </c>
      <c r="F298" s="75" t="s">
        <v>369</v>
      </c>
      <c r="G298" s="61">
        <f>'прил 6'!G418</f>
        <v>1500</v>
      </c>
    </row>
    <row r="299" spans="1:7" ht="27">
      <c r="A299" s="27"/>
      <c r="B299" s="54" t="s">
        <v>247</v>
      </c>
      <c r="C299" s="75" t="s">
        <v>350</v>
      </c>
      <c r="D299" s="75" t="s">
        <v>352</v>
      </c>
      <c r="E299" s="56" t="s">
        <v>137</v>
      </c>
      <c r="F299" s="75"/>
      <c r="G299" s="61">
        <f>G300</f>
        <v>4864.6328</v>
      </c>
    </row>
    <row r="300" spans="1:7" ht="13.5">
      <c r="A300" s="27"/>
      <c r="B300" s="54" t="s">
        <v>370</v>
      </c>
      <c r="C300" s="75" t="s">
        <v>350</v>
      </c>
      <c r="D300" s="75" t="s">
        <v>352</v>
      </c>
      <c r="E300" s="56" t="s">
        <v>137</v>
      </c>
      <c r="F300" s="75" t="s">
        <v>369</v>
      </c>
      <c r="G300" s="61">
        <f>'прил 6'!G421</f>
        <v>4864.6328</v>
      </c>
    </row>
    <row r="301" spans="1:7" ht="27">
      <c r="A301" s="27"/>
      <c r="B301" s="54" t="s">
        <v>247</v>
      </c>
      <c r="C301" s="75" t="s">
        <v>350</v>
      </c>
      <c r="D301" s="75" t="s">
        <v>352</v>
      </c>
      <c r="E301" s="56" t="s">
        <v>184</v>
      </c>
      <c r="F301" s="75"/>
      <c r="G301" s="61">
        <f>G302</f>
        <v>4680.8072</v>
      </c>
    </row>
    <row r="302" spans="1:7" ht="13.5">
      <c r="A302" s="27"/>
      <c r="B302" s="54" t="s">
        <v>370</v>
      </c>
      <c r="C302" s="75" t="s">
        <v>350</v>
      </c>
      <c r="D302" s="75" t="s">
        <v>352</v>
      </c>
      <c r="E302" s="56" t="s">
        <v>184</v>
      </c>
      <c r="F302" s="75" t="s">
        <v>369</v>
      </c>
      <c r="G302" s="61">
        <f>'прил 6'!G424</f>
        <v>4680.8072</v>
      </c>
    </row>
    <row r="303" spans="1:7" ht="13.5">
      <c r="A303" s="27"/>
      <c r="B303" s="51" t="s">
        <v>378</v>
      </c>
      <c r="C303" s="75" t="s">
        <v>350</v>
      </c>
      <c r="D303" s="75" t="s">
        <v>352</v>
      </c>
      <c r="E303" s="56" t="s">
        <v>117</v>
      </c>
      <c r="F303" s="75"/>
      <c r="G303" s="61">
        <f>G304+G306+G308+G310+G312+G314+G317+G320</f>
        <v>82396.68280000001</v>
      </c>
    </row>
    <row r="304" spans="1:7" ht="26.25">
      <c r="A304" s="27"/>
      <c r="B304" s="51" t="s">
        <v>385</v>
      </c>
      <c r="C304" s="75" t="s">
        <v>350</v>
      </c>
      <c r="D304" s="75" t="s">
        <v>352</v>
      </c>
      <c r="E304" s="56" t="s">
        <v>386</v>
      </c>
      <c r="F304" s="75"/>
      <c r="G304" s="61">
        <f>G305</f>
        <v>150.972</v>
      </c>
    </row>
    <row r="305" spans="1:7" ht="13.5">
      <c r="A305" s="27"/>
      <c r="B305" s="54" t="s">
        <v>370</v>
      </c>
      <c r="C305" s="75" t="s">
        <v>350</v>
      </c>
      <c r="D305" s="75" t="s">
        <v>352</v>
      </c>
      <c r="E305" s="56" t="s">
        <v>386</v>
      </c>
      <c r="F305" s="75" t="s">
        <v>369</v>
      </c>
      <c r="G305" s="61">
        <f>'прил 6'!G61</f>
        <v>150.972</v>
      </c>
    </row>
    <row r="306" spans="1:7" ht="27">
      <c r="A306" s="27"/>
      <c r="B306" s="54" t="s">
        <v>98</v>
      </c>
      <c r="C306" s="75" t="s">
        <v>350</v>
      </c>
      <c r="D306" s="75" t="s">
        <v>352</v>
      </c>
      <c r="E306" s="56" t="s">
        <v>125</v>
      </c>
      <c r="F306" s="75"/>
      <c r="G306" s="61">
        <f>G307</f>
        <v>1248.9095499999999</v>
      </c>
    </row>
    <row r="307" spans="1:7" ht="13.5">
      <c r="A307" s="27"/>
      <c r="B307" s="54" t="s">
        <v>370</v>
      </c>
      <c r="C307" s="75" t="s">
        <v>350</v>
      </c>
      <c r="D307" s="75" t="s">
        <v>352</v>
      </c>
      <c r="E307" s="56" t="s">
        <v>125</v>
      </c>
      <c r="F307" s="75" t="s">
        <v>369</v>
      </c>
      <c r="G307" s="61">
        <f>'прил 6'!G63</f>
        <v>1248.9095499999999</v>
      </c>
    </row>
    <row r="308" spans="1:7" ht="26.25">
      <c r="A308" s="27"/>
      <c r="B308" s="51" t="s">
        <v>261</v>
      </c>
      <c r="C308" s="75" t="s">
        <v>350</v>
      </c>
      <c r="D308" s="75" t="s">
        <v>352</v>
      </c>
      <c r="E308" s="56" t="s">
        <v>196</v>
      </c>
      <c r="F308" s="75"/>
      <c r="G308" s="61">
        <f>G309</f>
        <v>456</v>
      </c>
    </row>
    <row r="309" spans="1:7" ht="13.5">
      <c r="A309" s="27"/>
      <c r="B309" s="51" t="s">
        <v>370</v>
      </c>
      <c r="C309" s="75" t="s">
        <v>350</v>
      </c>
      <c r="D309" s="75" t="s">
        <v>352</v>
      </c>
      <c r="E309" s="56" t="s">
        <v>196</v>
      </c>
      <c r="F309" s="75" t="s">
        <v>369</v>
      </c>
      <c r="G309" s="61">
        <f>'прил 6'!G222</f>
        <v>456</v>
      </c>
    </row>
    <row r="310" spans="1:7" ht="27">
      <c r="A310" s="27"/>
      <c r="B310" s="54" t="s">
        <v>262</v>
      </c>
      <c r="C310" s="75" t="s">
        <v>350</v>
      </c>
      <c r="D310" s="75" t="s">
        <v>352</v>
      </c>
      <c r="E310" s="56" t="s">
        <v>197</v>
      </c>
      <c r="F310" s="75"/>
      <c r="G310" s="61">
        <f>G311</f>
        <v>720</v>
      </c>
    </row>
    <row r="311" spans="1:7" ht="13.5">
      <c r="A311" s="27"/>
      <c r="B311" s="54" t="s">
        <v>370</v>
      </c>
      <c r="C311" s="75" t="s">
        <v>350</v>
      </c>
      <c r="D311" s="75" t="s">
        <v>352</v>
      </c>
      <c r="E311" s="56" t="s">
        <v>197</v>
      </c>
      <c r="F311" s="75" t="s">
        <v>369</v>
      </c>
      <c r="G311" s="61">
        <f>'прил 6'!G224</f>
        <v>720</v>
      </c>
    </row>
    <row r="312" spans="1:7" ht="13.5">
      <c r="A312" s="27"/>
      <c r="B312" s="54" t="s">
        <v>8</v>
      </c>
      <c r="C312" s="75" t="s">
        <v>350</v>
      </c>
      <c r="D312" s="75" t="s">
        <v>352</v>
      </c>
      <c r="E312" s="56" t="s">
        <v>9</v>
      </c>
      <c r="F312" s="75"/>
      <c r="G312" s="61">
        <f>G313</f>
        <v>797.11905</v>
      </c>
    </row>
    <row r="313" spans="1:7" ht="13.5">
      <c r="A313" s="27"/>
      <c r="B313" s="54" t="s">
        <v>370</v>
      </c>
      <c r="C313" s="75" t="s">
        <v>350</v>
      </c>
      <c r="D313" s="75" t="s">
        <v>352</v>
      </c>
      <c r="E313" s="56" t="s">
        <v>9</v>
      </c>
      <c r="F313" s="75" t="s">
        <v>369</v>
      </c>
      <c r="G313" s="61">
        <f>'прил 6'!G65</f>
        <v>797.11905</v>
      </c>
    </row>
    <row r="314" spans="1:7" ht="39">
      <c r="A314" s="27"/>
      <c r="B314" s="62" t="s">
        <v>300</v>
      </c>
      <c r="C314" s="75" t="s">
        <v>350</v>
      </c>
      <c r="D314" s="75" t="s">
        <v>352</v>
      </c>
      <c r="E314" s="56" t="s">
        <v>293</v>
      </c>
      <c r="F314" s="75"/>
      <c r="G314" s="61">
        <f>G315+G316</f>
        <v>23518.996800000004</v>
      </c>
    </row>
    <row r="315" spans="1:7" ht="13.5">
      <c r="A315" s="27"/>
      <c r="B315" s="51" t="s">
        <v>366</v>
      </c>
      <c r="C315" s="75" t="s">
        <v>350</v>
      </c>
      <c r="D315" s="75" t="s">
        <v>352</v>
      </c>
      <c r="E315" s="56" t="s">
        <v>293</v>
      </c>
      <c r="F315" s="75" t="s">
        <v>364</v>
      </c>
      <c r="G315" s="61">
        <f>'прил 6'!G214</f>
        <v>188.4</v>
      </c>
    </row>
    <row r="316" spans="1:7" ht="13.5">
      <c r="A316" s="27"/>
      <c r="B316" s="54" t="s">
        <v>370</v>
      </c>
      <c r="C316" s="75" t="s">
        <v>350</v>
      </c>
      <c r="D316" s="75" t="s">
        <v>352</v>
      </c>
      <c r="E316" s="56" t="s">
        <v>293</v>
      </c>
      <c r="F316" s="75" t="s">
        <v>369</v>
      </c>
      <c r="G316" s="61">
        <f>'прил 6'!G215</f>
        <v>23330.596800000003</v>
      </c>
    </row>
    <row r="317" spans="1:7" ht="26.25">
      <c r="A317" s="27"/>
      <c r="B317" s="62" t="s">
        <v>301</v>
      </c>
      <c r="C317" s="75" t="s">
        <v>350</v>
      </c>
      <c r="D317" s="75" t="s">
        <v>352</v>
      </c>
      <c r="E317" s="56" t="s">
        <v>148</v>
      </c>
      <c r="F317" s="75"/>
      <c r="G317" s="61">
        <f>G318+G319</f>
        <v>55308.901000000005</v>
      </c>
    </row>
    <row r="318" spans="1:7" ht="13.5">
      <c r="A318" s="27"/>
      <c r="B318" s="51" t="s">
        <v>366</v>
      </c>
      <c r="C318" s="75" t="s">
        <v>350</v>
      </c>
      <c r="D318" s="75" t="s">
        <v>352</v>
      </c>
      <c r="E318" s="56" t="s">
        <v>148</v>
      </c>
      <c r="F318" s="63">
        <v>200</v>
      </c>
      <c r="G318" s="61">
        <f>'прил 6'!G219</f>
        <v>820.588</v>
      </c>
    </row>
    <row r="319" spans="1:7" ht="13.5">
      <c r="A319" s="27"/>
      <c r="B319" s="54" t="s">
        <v>370</v>
      </c>
      <c r="C319" s="75" t="s">
        <v>350</v>
      </c>
      <c r="D319" s="75" t="s">
        <v>352</v>
      </c>
      <c r="E319" s="56" t="s">
        <v>148</v>
      </c>
      <c r="F319" s="63" t="s">
        <v>369</v>
      </c>
      <c r="G319" s="61">
        <f>'прил 6'!G220</f>
        <v>54488.313</v>
      </c>
    </row>
    <row r="320" spans="1:7" ht="29.25" customHeight="1">
      <c r="A320" s="27"/>
      <c r="B320" s="54" t="s">
        <v>11</v>
      </c>
      <c r="C320" s="75" t="s">
        <v>350</v>
      </c>
      <c r="D320" s="75" t="s">
        <v>352</v>
      </c>
      <c r="E320" s="56" t="s">
        <v>410</v>
      </c>
      <c r="F320" s="63"/>
      <c r="G320" s="61">
        <f>G321</f>
        <v>195.7844</v>
      </c>
    </row>
    <row r="321" spans="1:7" ht="13.5">
      <c r="A321" s="27"/>
      <c r="B321" s="54" t="s">
        <v>370</v>
      </c>
      <c r="C321" s="75" t="s">
        <v>350</v>
      </c>
      <c r="D321" s="75" t="s">
        <v>352</v>
      </c>
      <c r="E321" s="56" t="s">
        <v>410</v>
      </c>
      <c r="F321" s="63" t="s">
        <v>369</v>
      </c>
      <c r="G321" s="61">
        <f>'прил 6'!G217</f>
        <v>195.7844</v>
      </c>
    </row>
    <row r="322" spans="1:8" s="45" customFormat="1" ht="13.5">
      <c r="A322" s="40">
        <v>8</v>
      </c>
      <c r="B322" s="41" t="s">
        <v>165</v>
      </c>
      <c r="C322" s="73" t="s">
        <v>163</v>
      </c>
      <c r="D322" s="73"/>
      <c r="E322" s="73"/>
      <c r="F322" s="73"/>
      <c r="G322" s="43">
        <f>G323</f>
        <v>11730.46866</v>
      </c>
      <c r="H322" s="44"/>
    </row>
    <row r="323" spans="1:7" ht="13.5">
      <c r="A323" s="27"/>
      <c r="B323" s="48" t="s">
        <v>166</v>
      </c>
      <c r="C323" s="75" t="s">
        <v>163</v>
      </c>
      <c r="D323" s="75" t="s">
        <v>321</v>
      </c>
      <c r="E323" s="75"/>
      <c r="F323" s="75"/>
      <c r="G323" s="57">
        <f>G324+G330</f>
        <v>11730.46866</v>
      </c>
    </row>
    <row r="324" spans="1:7" ht="26.25">
      <c r="A324" s="27"/>
      <c r="B324" s="51" t="s">
        <v>405</v>
      </c>
      <c r="C324" s="75" t="s">
        <v>163</v>
      </c>
      <c r="D324" s="75" t="s">
        <v>321</v>
      </c>
      <c r="E324" s="56" t="s">
        <v>235</v>
      </c>
      <c r="F324" s="75"/>
      <c r="G324" s="57">
        <f>G326</f>
        <v>660</v>
      </c>
    </row>
    <row r="325" spans="1:7" ht="39">
      <c r="A325" s="27"/>
      <c r="B325" s="62" t="s">
        <v>406</v>
      </c>
      <c r="C325" s="75" t="s">
        <v>163</v>
      </c>
      <c r="D325" s="75" t="s">
        <v>321</v>
      </c>
      <c r="E325" s="56" t="s">
        <v>249</v>
      </c>
      <c r="F325" s="75"/>
      <c r="G325" s="57">
        <f>G327</f>
        <v>660</v>
      </c>
    </row>
    <row r="326" spans="1:7" ht="67.5" customHeight="1">
      <c r="A326" s="27"/>
      <c r="B326" s="62" t="s">
        <v>407</v>
      </c>
      <c r="C326" s="75" t="s">
        <v>163</v>
      </c>
      <c r="D326" s="75" t="s">
        <v>321</v>
      </c>
      <c r="E326" s="56" t="s">
        <v>250</v>
      </c>
      <c r="F326" s="75"/>
      <c r="G326" s="57">
        <f>G327</f>
        <v>660</v>
      </c>
    </row>
    <row r="327" spans="1:7" ht="26.25">
      <c r="A327" s="27"/>
      <c r="B327" s="62" t="s">
        <v>252</v>
      </c>
      <c r="C327" s="75" t="s">
        <v>163</v>
      </c>
      <c r="D327" s="75" t="s">
        <v>321</v>
      </c>
      <c r="E327" s="56" t="s">
        <v>251</v>
      </c>
      <c r="F327" s="75"/>
      <c r="G327" s="57">
        <f>'прил 6'!G437</f>
        <v>660</v>
      </c>
    </row>
    <row r="328" spans="1:7" ht="13.5">
      <c r="A328" s="27"/>
      <c r="B328" s="51" t="s">
        <v>366</v>
      </c>
      <c r="C328" s="75" t="s">
        <v>163</v>
      </c>
      <c r="D328" s="75" t="s">
        <v>321</v>
      </c>
      <c r="E328" s="56" t="s">
        <v>251</v>
      </c>
      <c r="F328" s="75" t="s">
        <v>364</v>
      </c>
      <c r="G328" s="57">
        <f>'прил 6'!G437</f>
        <v>660</v>
      </c>
    </row>
    <row r="329" spans="1:7" ht="13.5">
      <c r="A329" s="27"/>
      <c r="B329" s="51" t="s">
        <v>378</v>
      </c>
      <c r="C329" s="75" t="s">
        <v>163</v>
      </c>
      <c r="D329" s="75" t="s">
        <v>321</v>
      </c>
      <c r="E329" s="56" t="s">
        <v>117</v>
      </c>
      <c r="F329" s="75"/>
      <c r="G329" s="57">
        <f>G330</f>
        <v>11070.46866</v>
      </c>
    </row>
    <row r="330" spans="1:7" ht="26.25">
      <c r="A330" s="27"/>
      <c r="B330" s="51" t="s">
        <v>103</v>
      </c>
      <c r="C330" s="75" t="s">
        <v>163</v>
      </c>
      <c r="D330" s="75" t="s">
        <v>321</v>
      </c>
      <c r="E330" s="56" t="s">
        <v>248</v>
      </c>
      <c r="F330" s="75"/>
      <c r="G330" s="57">
        <f>G331</f>
        <v>11070.46866</v>
      </c>
    </row>
    <row r="331" spans="1:7" ht="13.5">
      <c r="A331" s="27"/>
      <c r="B331" s="51" t="s">
        <v>399</v>
      </c>
      <c r="C331" s="75" t="s">
        <v>163</v>
      </c>
      <c r="D331" s="75" t="s">
        <v>321</v>
      </c>
      <c r="E331" s="56" t="s">
        <v>248</v>
      </c>
      <c r="F331" s="75" t="s">
        <v>373</v>
      </c>
      <c r="G331" s="57">
        <f>'прил 6'!G429</f>
        <v>11070.46866</v>
      </c>
    </row>
    <row r="332" spans="1:8" s="39" customFormat="1" ht="13.5">
      <c r="A332" s="35"/>
      <c r="B332" s="36" t="s">
        <v>286</v>
      </c>
      <c r="C332" s="78"/>
      <c r="D332" s="78"/>
      <c r="E332" s="79"/>
      <c r="F332" s="78"/>
      <c r="G332" s="37">
        <f>G10+G89+G114+G154+G266+G275+G288+G322</f>
        <v>1010739.61036</v>
      </c>
      <c r="H332" s="38"/>
    </row>
  </sheetData>
  <sheetProtection/>
  <autoFilter ref="F17:F332"/>
  <mergeCells count="1">
    <mergeCell ref="A6:G6"/>
  </mergeCells>
  <printOptions/>
  <pageMargins left="0.7086614173228347" right="0.7086614173228347" top="0.31496062992125984" bottom="0.31496062992125984" header="0.31496062992125984" footer="0.31496062992125984"/>
  <pageSetup fitToHeight="6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Demchenko</dc:creator>
  <cp:keywords/>
  <dc:description/>
  <cp:lastModifiedBy>yghhjsdwd</cp:lastModifiedBy>
  <cp:lastPrinted>2016-12-07T05:46:03Z</cp:lastPrinted>
  <dcterms:created xsi:type="dcterms:W3CDTF">2005-10-03T04:50:38Z</dcterms:created>
  <dcterms:modified xsi:type="dcterms:W3CDTF">2016-12-15T01:56:32Z</dcterms:modified>
  <cp:category/>
  <cp:version/>
  <cp:contentType/>
  <cp:contentStatus/>
</cp:coreProperties>
</file>