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855" windowWidth="15120" windowHeight="7890" activeTab="2"/>
  </bookViews>
  <sheets>
    <sheet name="прил.1" sheetId="2" r:id="rId1"/>
    <sheet name="Прил. 2" sheetId="9" r:id="rId2"/>
    <sheet name="Прил. 3" sheetId="15" r:id="rId3"/>
    <sheet name="Прил. 4" sheetId="18" r:id="rId4"/>
    <sheet name="Прил. 5" sheetId="19" r:id="rId5"/>
  </sheets>
  <definedNames>
    <definedName name="_xlnm.Print_Area" localSheetId="1">'Прил. 2'!$A$1:$S$13</definedName>
  </definedNames>
  <calcPr calcId="124519"/>
</workbook>
</file>

<file path=xl/calcChain.xml><?xml version="1.0" encoding="utf-8"?>
<calcChain xmlns="http://schemas.openxmlformats.org/spreadsheetml/2006/main">
  <c r="P107" i="18"/>
  <c r="I126" i="19"/>
  <c r="L87" i="18"/>
  <c r="K87"/>
  <c r="J87"/>
  <c r="J88" s="1"/>
  <c r="I87"/>
  <c r="I95"/>
  <c r="J95"/>
  <c r="M91"/>
  <c r="L95"/>
  <c r="K95"/>
  <c r="M18"/>
  <c r="M25"/>
  <c r="M26"/>
  <c r="M27"/>
  <c r="M59"/>
  <c r="M61"/>
  <c r="M62"/>
  <c r="M81"/>
  <c r="J57"/>
  <c r="L57"/>
  <c r="I57"/>
  <c r="C146" i="19"/>
  <c r="E135"/>
  <c r="O21" i="15"/>
  <c r="N21" s="1"/>
  <c r="M21"/>
  <c r="E18" i="19"/>
  <c r="E29"/>
  <c r="E42"/>
  <c r="E47"/>
  <c r="E60"/>
  <c r="E73"/>
  <c r="E88"/>
  <c r="E96"/>
  <c r="E117"/>
  <c r="E126"/>
  <c r="E146"/>
  <c r="P93" i="18"/>
  <c r="R88"/>
  <c r="Q147" i="19"/>
  <c r="K144" l="1"/>
  <c r="K98" i="18"/>
  <c r="C126" i="19"/>
  <c r="C135"/>
  <c r="C117"/>
  <c r="C99"/>
  <c r="C96"/>
  <c r="C88"/>
  <c r="C73"/>
  <c r="C60"/>
  <c r="C47"/>
  <c r="C42"/>
  <c r="C29"/>
  <c r="C18"/>
  <c r="C89" i="18"/>
  <c r="E89"/>
  <c r="C43"/>
  <c r="L43"/>
  <c r="J43"/>
  <c r="I43"/>
  <c r="F43"/>
  <c r="E43"/>
  <c r="I47" i="19"/>
  <c r="L47"/>
  <c r="K43" i="18"/>
  <c r="E88"/>
  <c r="C88"/>
  <c r="E83"/>
  <c r="E71"/>
  <c r="C71"/>
  <c r="E57"/>
  <c r="F57"/>
  <c r="C57"/>
  <c r="C36"/>
  <c r="K33"/>
  <c r="F33"/>
  <c r="E33"/>
  <c r="C33"/>
  <c r="F29"/>
  <c r="E29"/>
  <c r="C29"/>
  <c r="F21"/>
  <c r="E21"/>
  <c r="C21"/>
  <c r="K14"/>
  <c r="F14"/>
  <c r="E14"/>
  <c r="C14"/>
  <c r="J47" i="19" l="1"/>
  <c r="I77" i="18"/>
  <c r="E77"/>
  <c r="C77"/>
  <c r="L76"/>
  <c r="L77" s="1"/>
  <c r="J76"/>
  <c r="J77" s="1"/>
  <c r="H76"/>
  <c r="C83"/>
  <c r="L80"/>
  <c r="M80" s="1"/>
  <c r="H80"/>
  <c r="M101"/>
  <c r="K47" i="19" l="1"/>
  <c r="K76" i="18"/>
  <c r="K77" s="1"/>
  <c r="Q38" i="15"/>
  <c r="Q37"/>
  <c r="Q36"/>
  <c r="Q35"/>
  <c r="Q34"/>
  <c r="Q33"/>
  <c r="Q32"/>
  <c r="Q19"/>
  <c r="Q13"/>
  <c r="M100" i="18"/>
  <c r="M99"/>
  <c r="U83"/>
  <c r="U82" s="1"/>
  <c r="O46"/>
  <c r="J45" l="1"/>
  <c r="L45"/>
  <c r="H56"/>
  <c r="H55"/>
  <c r="H54"/>
  <c r="H52"/>
  <c r="H51"/>
  <c r="H50"/>
  <c r="H48"/>
  <c r="H47"/>
  <c r="J47"/>
  <c r="H46"/>
  <c r="L46" l="1"/>
  <c r="K46" s="1"/>
  <c r="P149" i="19"/>
  <c r="P89" i="18"/>
  <c r="K41" i="15"/>
  <c r="H41"/>
  <c r="M46" i="18" l="1"/>
  <c r="O27" i="15"/>
  <c r="N27"/>
  <c r="M27"/>
  <c r="P88" i="18"/>
  <c r="K24" i="15"/>
  <c r="U87" i="18"/>
  <c r="I8"/>
  <c r="E21" i="19"/>
  <c r="C21"/>
  <c r="O89" i="18"/>
  <c r="E103" i="19"/>
  <c r="C103"/>
  <c r="E99"/>
  <c r="O149"/>
  <c r="J41"/>
  <c r="I134"/>
  <c r="L134" s="1"/>
  <c r="E147" l="1"/>
  <c r="E157" s="1"/>
  <c r="C147"/>
  <c r="L8" i="18"/>
  <c r="J8"/>
  <c r="W87"/>
  <c r="J134" i="19"/>
  <c r="P148" l="1"/>
  <c r="I39" i="18"/>
  <c r="U41"/>
  <c r="U40"/>
  <c r="I32"/>
  <c r="J32" s="1"/>
  <c r="I99" i="19"/>
  <c r="J103"/>
  <c r="I103"/>
  <c r="I117"/>
  <c r="I38" i="18"/>
  <c r="I70"/>
  <c r="J70" s="1"/>
  <c r="K88"/>
  <c r="N23" i="15" s="1"/>
  <c r="W38" i="18"/>
  <c r="Z38" s="1"/>
  <c r="W32"/>
  <c r="X32" s="1"/>
  <c r="C74"/>
  <c r="E74"/>
  <c r="J20" i="15" s="1"/>
  <c r="F74" i="18"/>
  <c r="K74"/>
  <c r="N20" i="15" s="1"/>
  <c r="F83" i="18"/>
  <c r="L79"/>
  <c r="J79"/>
  <c r="H79"/>
  <c r="L81"/>
  <c r="H81"/>
  <c r="V10"/>
  <c r="T9"/>
  <c r="W9" s="1"/>
  <c r="T8"/>
  <c r="U8" s="1"/>
  <c r="I86"/>
  <c r="J86" s="1"/>
  <c r="I73"/>
  <c r="J73" s="1"/>
  <c r="J74" s="1"/>
  <c r="M20" i="15" s="1"/>
  <c r="F126" i="19"/>
  <c r="I133"/>
  <c r="I135" s="1"/>
  <c r="I85" i="18"/>
  <c r="I82"/>
  <c r="J82" s="1"/>
  <c r="I53"/>
  <c r="J53" s="1"/>
  <c r="I49"/>
  <c r="L49" s="1"/>
  <c r="I42"/>
  <c r="L42" s="1"/>
  <c r="I41"/>
  <c r="J41" s="1"/>
  <c r="I40"/>
  <c r="L40" s="1"/>
  <c r="I35"/>
  <c r="L35" s="1"/>
  <c r="I31"/>
  <c r="J31" s="1"/>
  <c r="I24"/>
  <c r="L24" s="1"/>
  <c r="I23"/>
  <c r="L23" s="1"/>
  <c r="I16"/>
  <c r="I13"/>
  <c r="L13" s="1"/>
  <c r="I12"/>
  <c r="L12" s="1"/>
  <c r="I11"/>
  <c r="J11" s="1"/>
  <c r="I10"/>
  <c r="L10" s="1"/>
  <c r="I9"/>
  <c r="L9" s="1"/>
  <c r="J23" i="15"/>
  <c r="H23"/>
  <c r="Q23" s="1"/>
  <c r="J22"/>
  <c r="H22"/>
  <c r="Q22" s="1"/>
  <c r="F71" i="18"/>
  <c r="H18" i="15"/>
  <c r="Q18" s="1"/>
  <c r="H17"/>
  <c r="Q17" s="1"/>
  <c r="F36" i="18"/>
  <c r="E36"/>
  <c r="H16" i="15"/>
  <c r="Q16" s="1"/>
  <c r="H15"/>
  <c r="Q15" s="1"/>
  <c r="H14"/>
  <c r="Q14" s="1"/>
  <c r="L48" i="18"/>
  <c r="J48"/>
  <c r="K21" i="19"/>
  <c r="J56" i="18"/>
  <c r="L55"/>
  <c r="J54"/>
  <c r="L54"/>
  <c r="L52"/>
  <c r="J51"/>
  <c r="J50"/>
  <c r="L50"/>
  <c r="I68"/>
  <c r="H68" s="1"/>
  <c r="I65"/>
  <c r="H65" s="1"/>
  <c r="I64"/>
  <c r="H64" s="1"/>
  <c r="I60"/>
  <c r="H60" s="1"/>
  <c r="I19"/>
  <c r="H19" s="1"/>
  <c r="N7" i="9"/>
  <c r="L7"/>
  <c r="I41" i="15"/>
  <c r="O40"/>
  <c r="N40"/>
  <c r="M40"/>
  <c r="O37"/>
  <c r="N37"/>
  <c r="M37"/>
  <c r="O34"/>
  <c r="N34"/>
  <c r="M34"/>
  <c r="O33"/>
  <c r="N33"/>
  <c r="M33"/>
  <c r="O32"/>
  <c r="N32"/>
  <c r="M32"/>
  <c r="O31"/>
  <c r="N31"/>
  <c r="M31"/>
  <c r="O29"/>
  <c r="N29"/>
  <c r="M29"/>
  <c r="M28"/>
  <c r="M26"/>
  <c r="I12"/>
  <c r="I24" s="1"/>
  <c r="L69" i="18"/>
  <c r="J69"/>
  <c r="H69"/>
  <c r="L67"/>
  <c r="J67"/>
  <c r="H67"/>
  <c r="L66"/>
  <c r="J66"/>
  <c r="H66"/>
  <c r="L63"/>
  <c r="J63"/>
  <c r="H63"/>
  <c r="L62"/>
  <c r="H62"/>
  <c r="L61"/>
  <c r="K61" s="1"/>
  <c r="H61"/>
  <c r="L59"/>
  <c r="H59"/>
  <c r="K36"/>
  <c r="N16" i="15" s="1"/>
  <c r="N15"/>
  <c r="L28" i="18"/>
  <c r="J28"/>
  <c r="H28"/>
  <c r="L27"/>
  <c r="H27"/>
  <c r="L26"/>
  <c r="H26"/>
  <c r="L25"/>
  <c r="H25"/>
  <c r="L20"/>
  <c r="J20"/>
  <c r="H20"/>
  <c r="L18"/>
  <c r="H18"/>
  <c r="L17"/>
  <c r="J17"/>
  <c r="H17"/>
  <c r="J12" i="15"/>
  <c r="H12"/>
  <c r="J40"/>
  <c r="I146" i="19"/>
  <c r="J39" i="15"/>
  <c r="I96" i="19"/>
  <c r="J31" i="15"/>
  <c r="I60" i="19"/>
  <c r="J29" i="15"/>
  <c r="I42" i="19"/>
  <c r="J28" i="15"/>
  <c r="I29" i="19"/>
  <c r="J26" i="15"/>
  <c r="I18" i="19"/>
  <c r="M7" i="9"/>
  <c r="Q7"/>
  <c r="R7"/>
  <c r="L8"/>
  <c r="L9"/>
  <c r="L10"/>
  <c r="O26" i="15"/>
  <c r="O28"/>
  <c r="I73" i="19"/>
  <c r="N28" i="15"/>
  <c r="N26"/>
  <c r="J12" i="18"/>
  <c r="K18"/>
  <c r="K28"/>
  <c r="J40"/>
  <c r="J13"/>
  <c r="L41"/>
  <c r="L31"/>
  <c r="J23"/>
  <c r="J39"/>
  <c r="L51"/>
  <c r="L39"/>
  <c r="K79"/>
  <c r="L21" i="19" l="1"/>
  <c r="J21"/>
  <c r="I88"/>
  <c r="J135"/>
  <c r="M41" i="15" s="1"/>
  <c r="I74" i="18"/>
  <c r="L20" i="15" s="1"/>
  <c r="K26" i="18"/>
  <c r="K66"/>
  <c r="J35"/>
  <c r="J36" s="1"/>
  <c r="M16" i="15" s="1"/>
  <c r="K52" i="18"/>
  <c r="K57" s="1"/>
  <c r="M57" s="1"/>
  <c r="J42"/>
  <c r="H20" i="15"/>
  <c r="Q20" s="1"/>
  <c r="J9" i="18"/>
  <c r="L29"/>
  <c r="L73"/>
  <c r="L74" s="1"/>
  <c r="O20" i="15" s="1"/>
  <c r="J29" i="18"/>
  <c r="M14" i="15" s="1"/>
  <c r="J24" i="18"/>
  <c r="L53"/>
  <c r="I29"/>
  <c r="L14" i="15" s="1"/>
  <c r="K27" i="18"/>
  <c r="I21"/>
  <c r="L13" i="15" s="1"/>
  <c r="J10" i="18"/>
  <c r="J14" s="1"/>
  <c r="W8"/>
  <c r="W10" s="1"/>
  <c r="K51"/>
  <c r="L11"/>
  <c r="L14" s="1"/>
  <c r="K50"/>
  <c r="J49"/>
  <c r="J71"/>
  <c r="M19" i="15" s="1"/>
  <c r="K25" i="18"/>
  <c r="I14"/>
  <c r="J83"/>
  <c r="I36"/>
  <c r="L16" i="15" s="1"/>
  <c r="I33" i="18"/>
  <c r="L15" i="15" s="1"/>
  <c r="J38" i="18"/>
  <c r="L17" i="15"/>
  <c r="J33" i="18"/>
  <c r="I71"/>
  <c r="L19" i="15" s="1"/>
  <c r="L82" i="18"/>
  <c r="L83" s="1"/>
  <c r="O22" i="15" s="1"/>
  <c r="I83" i="18"/>
  <c r="L22" i="15" s="1"/>
  <c r="L133" i="19"/>
  <c r="T13" i="15"/>
  <c r="Q12"/>
  <c r="H24"/>
  <c r="J24"/>
  <c r="N12"/>
  <c r="K20" i="18"/>
  <c r="T10"/>
  <c r="K81"/>
  <c r="K83" s="1"/>
  <c r="K55"/>
  <c r="M55" s="1"/>
  <c r="K62"/>
  <c r="K69"/>
  <c r="K54"/>
  <c r="L16"/>
  <c r="K63"/>
  <c r="J16"/>
  <c r="J85"/>
  <c r="Z32"/>
  <c r="K59"/>
  <c r="K17"/>
  <c r="L86"/>
  <c r="L36"/>
  <c r="O16" i="15" s="1"/>
  <c r="O14"/>
  <c r="L85" i="18"/>
  <c r="U9"/>
  <c r="U10" s="1"/>
  <c r="K67"/>
  <c r="K48"/>
  <c r="X38"/>
  <c r="L70"/>
  <c r="L71" s="1"/>
  <c r="L56"/>
  <c r="L38"/>
  <c r="M15" i="15"/>
  <c r="L32" i="18"/>
  <c r="I21" i="19"/>
  <c r="J126"/>
  <c r="J41" i="15"/>
  <c r="L41"/>
  <c r="L126" i="19"/>
  <c r="L135" l="1"/>
  <c r="O41" i="15" s="1"/>
  <c r="M52" i="18"/>
  <c r="K135" i="19"/>
  <c r="N41" i="15" s="1"/>
  <c r="M17"/>
  <c r="P91" i="18"/>
  <c r="P90"/>
  <c r="K29"/>
  <c r="N14" i="15" s="1"/>
  <c r="O17"/>
  <c r="J21" i="18"/>
  <c r="M13" i="15" s="1"/>
  <c r="M83" i="18"/>
  <c r="N22" i="15"/>
  <c r="K71" i="18"/>
  <c r="O13" i="15"/>
  <c r="L21" i="18"/>
  <c r="O15" i="15"/>
  <c r="M22"/>
  <c r="K21" i="18"/>
  <c r="N13" i="15" s="1"/>
  <c r="L33" i="18"/>
  <c r="O19" i="15"/>
  <c r="Q41"/>
  <c r="U13"/>
  <c r="K56" i="18"/>
  <c r="M18" i="15"/>
  <c r="N57" i="18"/>
  <c r="L103" i="19"/>
  <c r="K103"/>
  <c r="N17" i="15"/>
  <c r="K126" i="19"/>
  <c r="M29" i="18" l="1"/>
  <c r="N19" i="15"/>
  <c r="M21" i="18"/>
  <c r="M71"/>
  <c r="M43"/>
  <c r="M12" i="15"/>
  <c r="L12" l="1"/>
  <c r="O12" l="1"/>
  <c r="L18" l="1"/>
  <c r="L47" i="18"/>
  <c r="K47" l="1"/>
  <c r="K89" s="1"/>
  <c r="K92" s="1"/>
  <c r="N18" i="15" l="1"/>
  <c r="N24" s="1"/>
  <c r="O18"/>
  <c r="I88" i="18"/>
  <c r="L88"/>
  <c r="M88" s="1"/>
  <c r="L23" i="15" l="1"/>
  <c r="L24" s="1"/>
  <c r="I89" i="18"/>
  <c r="I92" s="1"/>
  <c r="M23" i="15"/>
  <c r="M24" s="1"/>
  <c r="L89" i="18"/>
  <c r="L92" s="1"/>
  <c r="O23" i="15"/>
  <c r="O24" s="1"/>
  <c r="J89" i="18"/>
  <c r="M89" l="1"/>
  <c r="J92"/>
</calcChain>
</file>

<file path=xl/sharedStrings.xml><?xml version="1.0" encoding="utf-8"?>
<sst xmlns="http://schemas.openxmlformats.org/spreadsheetml/2006/main" count="758" uniqueCount="330">
  <si>
    <t>тыс. рублей</t>
  </si>
  <si>
    <t>№ п/п</t>
  </si>
  <si>
    <t>Всего</t>
  </si>
  <si>
    <t>Краевой бюджет</t>
  </si>
  <si>
    <t>Местный бюджет</t>
  </si>
  <si>
    <t>в том числе по годам</t>
  </si>
  <si>
    <t>2023 г</t>
  </si>
  <si>
    <t>Приложение 1</t>
  </si>
  <si>
    <t>Целевой показатель (индикатор)</t>
  </si>
  <si>
    <t>Ед. изм.</t>
  </si>
  <si>
    <t>Планируемое значение</t>
  </si>
  <si>
    <t>ед.</t>
  </si>
  <si>
    <t>Количество расселенных жилых помещений аварийного жилого фонда</t>
  </si>
  <si>
    <t>число жилых помещений/кв.м.</t>
  </si>
  <si>
    <t>Наименование мероприятия</t>
  </si>
  <si>
    <t>Объем/источники финансирования</t>
  </si>
  <si>
    <t>Ответственный исполнитель</t>
  </si>
  <si>
    <t xml:space="preserve">Ед. изм. </t>
  </si>
  <si>
    <t>1.</t>
  </si>
  <si>
    <t>число жилых помещений/ площадь кв. м.</t>
  </si>
  <si>
    <t>Управление имущественных отношений администрации ЕГП</t>
  </si>
  <si>
    <t>Адрес МКД</t>
  </si>
  <si>
    <t>Планируемая дата окончания переселения</t>
  </si>
  <si>
    <t>Планируемая дата сноса МКД</t>
  </si>
  <si>
    <t>Число жителей планируемых к переселению</t>
  </si>
  <si>
    <t>Расселяемая площадь жилых помещений</t>
  </si>
  <si>
    <t>Количество расселяемых жилых помещений</t>
  </si>
  <si>
    <t>Стоимость переселения граждан</t>
  </si>
  <si>
    <t>в том числе</t>
  </si>
  <si>
    <t xml:space="preserve">за счет средств местного бюджета </t>
  </si>
  <si>
    <t>Номер</t>
  </si>
  <si>
    <t>Дата</t>
  </si>
  <si>
    <t>чел.</t>
  </si>
  <si>
    <t>кв.м</t>
  </si>
  <si>
    <t>тыс.руб.</t>
  </si>
  <si>
    <t>Адрес жилого помещения, расположенного  в аварийном доме</t>
  </si>
  <si>
    <t>Кол-во пересел.граждан чел</t>
  </si>
  <si>
    <t>Форма собственности</t>
  </si>
  <si>
    <t xml:space="preserve">Площадь рассел. ж/пом. </t>
  </si>
  <si>
    <t>Способ предоставления</t>
  </si>
  <si>
    <t>Ст-ть 1 кв.м предост. жилья, т.руб.</t>
  </si>
  <si>
    <t>Общая стоимость переселения</t>
  </si>
  <si>
    <t>Всего, в том числе:</t>
  </si>
  <si>
    <t>Документ, подтверждающий признание МКД аварийным</t>
  </si>
  <si>
    <t>Число жителей, зарегистрированных в аварийном МКД на дату утверждения региональной программы</t>
  </si>
  <si>
    <t>Общая площадь жилых помещений МКД</t>
  </si>
  <si>
    <t xml:space="preserve">за счет средств фонда содействия реформирования жилищно-коммунального хозяйства </t>
  </si>
  <si>
    <t xml:space="preserve">за счет средств краевого бюджета </t>
  </si>
  <si>
    <t>Итого переселение:</t>
  </si>
  <si>
    <t>Кол-во квартир</t>
  </si>
  <si>
    <t xml:space="preserve">за счет средств краевого                                                                                                                                                                                                                                              бюджета </t>
  </si>
  <si>
    <t>частная</t>
  </si>
  <si>
    <t>выкуп</t>
  </si>
  <si>
    <t>мун</t>
  </si>
  <si>
    <t>приобр</t>
  </si>
  <si>
    <t>2024 г</t>
  </si>
  <si>
    <t>Натуральные показатели, в том числе по годам</t>
  </si>
  <si>
    <t xml:space="preserve">». </t>
  </si>
  <si>
    <t>ул. Виталия Кручины, д. 7</t>
  </si>
  <si>
    <t>ул. Спортивная, д. 4</t>
  </si>
  <si>
    <t>959-п</t>
  </si>
  <si>
    <t>2025 г</t>
  </si>
  <si>
    <t>Срок исполн., гг</t>
  </si>
  <si>
    <t>Переселение граждан из аварийных жилых домов в 2023 году в ЕГП</t>
  </si>
  <si>
    <t>ул. Подстанционная, д. 3</t>
  </si>
  <si>
    <t>946-п</t>
  </si>
  <si>
    <t>ул. Подстанционная, д. 9</t>
  </si>
  <si>
    <t>ул. Виталия Кручины, д. 9</t>
  </si>
  <si>
    <t>ул. Хуторская, д. 12</t>
  </si>
  <si>
    <t>ул. Хуторская, д. 16</t>
  </si>
  <si>
    <t>ул. Хуторская, д. 18</t>
  </si>
  <si>
    <t>504-п</t>
  </si>
  <si>
    <t>ул. Нагорная, д. 8</t>
  </si>
  <si>
    <t>1080-п</t>
  </si>
  <si>
    <t>ул. Нагорная, д. 20а</t>
  </si>
  <si>
    <t>ул. Вилюйская, д. 27</t>
  </si>
  <si>
    <t>ул. Подстанционная, д. 7</t>
  </si>
  <si>
    <t>ул. Подстанционная, д. 11</t>
  </si>
  <si>
    <t>ул. Связи, д. 11</t>
  </si>
  <si>
    <t>ул. Связи, д. 13</t>
  </si>
  <si>
    <t>ул. Связи, д. 15</t>
  </si>
  <si>
    <t>ул. Хирургическая, д. 5</t>
  </si>
  <si>
    <t>ул. Спортивная,д. 2</t>
  </si>
  <si>
    <t>Переселение граждан из аварийных жилых домов в 2024 году в ЕГП</t>
  </si>
  <si>
    <t xml:space="preserve">Адресный перечень жилых помещений в многоквартирных домах, признанных в установленном порядке
до 1 января 2022 года аварийными и подлежащими сносу, подлежащих расселению в рамках Подпрограммы А «Региональная адресная программа по переселению граждан из аварийного жилищного фонда в Елизовском городском поселении» </t>
  </si>
  <si>
    <t>ул. Подстанционная, д. 3, кв. 1</t>
  </si>
  <si>
    <t>ул. Подстанционная, д. 3, кв. 2</t>
  </si>
  <si>
    <t>ул. Подстанционная, д. 3, кв. 3</t>
  </si>
  <si>
    <t>ул. Подстанционная, д. 3, кв. 4</t>
  </si>
  <si>
    <t>ул. Подстанционная, д. 3, кв. 5</t>
  </si>
  <si>
    <t>ул. Подстанционная, д. 3, кв. 6</t>
  </si>
  <si>
    <t>ул. Подстанционная, д. 3, кв. 7</t>
  </si>
  <si>
    <t>ул. Подстанционная, д. 3, кв. 8</t>
  </si>
  <si>
    <t xml:space="preserve">Всего - 12 помещений   </t>
  </si>
  <si>
    <t>ул. Подстанционная, д. 9, кв. 1</t>
  </si>
  <si>
    <t>ул. Подстанционная, д. 9, кв. 2</t>
  </si>
  <si>
    <t>ул. Подстанционная, д. 9, кв. 3</t>
  </si>
  <si>
    <t>ул. Подстанционная, д.9, кв. 4</t>
  </si>
  <si>
    <t>ул. Подстанционная, д. 9, кв. 5</t>
  </si>
  <si>
    <t>ул. Подстанционная, д. 9, кв. 6</t>
  </si>
  <si>
    <t>ул. Подстанционная, д. 9, кв. 7</t>
  </si>
  <si>
    <t>ул. Подстанционная, д. 9, кв. 8</t>
  </si>
  <si>
    <t>ул. Подстанционная, д. 9, кв. 9</t>
  </si>
  <si>
    <t>ул. Подстанционная, д. 9, кв. 10</t>
  </si>
  <si>
    <t>ул. Подстанционная, д. 9, кв. 11</t>
  </si>
  <si>
    <t>ул. Подстанционная, д. 9, кв. 12</t>
  </si>
  <si>
    <t xml:space="preserve"> ул. Виталия Кручины, д. 7</t>
  </si>
  <si>
    <t>ул. Виталия Кручины, д.7, кв. 1</t>
  </si>
  <si>
    <t>ул. Виталия Кручины, д.7, кв. 4</t>
  </si>
  <si>
    <t>ул. Виталия Кручины, д.7, кв. 5</t>
  </si>
  <si>
    <t>ул. Виталия Кручины, д.7, кв. 6</t>
  </si>
  <si>
    <t>ул. Виталия Кручины, д.7, кв. 8</t>
  </si>
  <si>
    <t xml:space="preserve"> ул. Виталия Кручины, д. 9</t>
  </si>
  <si>
    <t>ул. Виталия Кручины, д.9, кв. 2</t>
  </si>
  <si>
    <t>ул. Виталия Кручины, д.9, кв. 3</t>
  </si>
  <si>
    <t>ул. Виталия Кручины, д.9, кв. 5</t>
  </si>
  <si>
    <t>ул. Виталия Кручины, д.9, кв. 6</t>
  </si>
  <si>
    <t>ул. Виталия Кручины, д.9, кв. 7</t>
  </si>
  <si>
    <t>ул. Виталия Кручины, д.9, кв. 8</t>
  </si>
  <si>
    <t xml:space="preserve"> ул. Хуторская, д. 12</t>
  </si>
  <si>
    <t>ул. Хуторская, д.12, кв. 1</t>
  </si>
  <si>
    <t>ул. Хуторская, д.12, кв. 2</t>
  </si>
  <si>
    <t>ул. Хуторская, д.12, кв. 3</t>
  </si>
  <si>
    <t>ул. Хуторская, д.12, кв. 4</t>
  </si>
  <si>
    <t>ул. Хуторская, д.12, кв. 5</t>
  </si>
  <si>
    <t>ул. Хуторская, д.12, кв. 6</t>
  </si>
  <si>
    <t>ул. Хуторская, д.12, кв. 7</t>
  </si>
  <si>
    <t>ул. Хуторская, д.12, кв. 8</t>
  </si>
  <si>
    <t xml:space="preserve"> ул. Хуторская, д. 16</t>
  </si>
  <si>
    <t>ул. Хуторская, д.16, кв. 1</t>
  </si>
  <si>
    <t>ул. Хуторская, д.16, кв. 2</t>
  </si>
  <si>
    <t>ул. Хуторская, д.16, кв. 3</t>
  </si>
  <si>
    <t>ул. Хуторская, д.16, кв. 4</t>
  </si>
  <si>
    <t>ул. Хуторская, д.16, кв. 5</t>
  </si>
  <si>
    <t>ул. Хуторская, д.16, кв. 6</t>
  </si>
  <si>
    <t>ул. Хуторская, д.16, кв. 7</t>
  </si>
  <si>
    <t>ул. Хуторская, д.16, кв. 8</t>
  </si>
  <si>
    <t>ул. Хуторская, д.16, кв. 9</t>
  </si>
  <si>
    <t>ул. Хуторская, д.16, кв. 10</t>
  </si>
  <si>
    <t>ул. Хуторская, д.16, кв. 11</t>
  </si>
  <si>
    <t xml:space="preserve"> ул. Хуторская, д. 18</t>
  </si>
  <si>
    <t>ул. Хуторская, д.18, кв. 1</t>
  </si>
  <si>
    <t>ул. Хуторская, д.18, кв. 2</t>
  </si>
  <si>
    <t>ул. Хуторская, д.18, кв. 3</t>
  </si>
  <si>
    <t>ул. Хуторская, д.18, кв. 4</t>
  </si>
  <si>
    <t>ул. Хуторская, д.18, кв. 5</t>
  </si>
  <si>
    <t>ул. Хуторская, д.18, кв. 6</t>
  </si>
  <si>
    <t>ул. Хуторская, д.18, кв. 7</t>
  </si>
  <si>
    <t>ул. Хуторская, д.18, кв. 8</t>
  </si>
  <si>
    <t>ул. Хуторская, д.18, кв. 9</t>
  </si>
  <si>
    <t>ул. Хуторская, д.18, кв. 10</t>
  </si>
  <si>
    <t>ул. Хуторская, д.18, кв. 11</t>
  </si>
  <si>
    <t>ул. Хуторская, д.18, кв. 12</t>
  </si>
  <si>
    <t xml:space="preserve"> ул. Связи, д. 13</t>
  </si>
  <si>
    <t>ул. Связи, д. 13, кв. 1</t>
  </si>
  <si>
    <t>ул. Связи, д. 13, кв. 2</t>
  </si>
  <si>
    <t>ул. Связи, д. 13, кв. 3</t>
  </si>
  <si>
    <t>ул. Связи, д. 13, кв. 4</t>
  </si>
  <si>
    <t>ул. Связи, д. 13, кв. 5</t>
  </si>
  <si>
    <t>ул. Связи, д. 13, кв. 6</t>
  </si>
  <si>
    <t>ул. Связи, д. 13, кв. 7</t>
  </si>
  <si>
    <t>ул. Связи, д. 13, кв. 7а</t>
  </si>
  <si>
    <t>ул. Связи, д. 13, кв. 8</t>
  </si>
  <si>
    <t>ул. Связи, д. 13, кв. 9</t>
  </si>
  <si>
    <t>ул. Связи, д. 13, кв. 10</t>
  </si>
  <si>
    <t>ул. Связи, д. 13, кв. 11</t>
  </si>
  <si>
    <t xml:space="preserve"> ул. Связи, д. 15</t>
  </si>
  <si>
    <t>ул. Связи, д. 15, кв. 1</t>
  </si>
  <si>
    <t>ул. Связи, д. 15, кв. 2</t>
  </si>
  <si>
    <t>ул. Связи, д. 15, кв. 3</t>
  </si>
  <si>
    <t>ул. Связи, д. 15, кв. 4</t>
  </si>
  <si>
    <t>ул. Связи, д. 15, кв. 5</t>
  </si>
  <si>
    <t>ул. Связи, д. 15, кв. 6</t>
  </si>
  <si>
    <t xml:space="preserve">Всего - 6 помещений     </t>
  </si>
  <si>
    <t xml:space="preserve"> ул. Спортивная, д. 2</t>
  </si>
  <si>
    <t>ул. Спортивная, д. 2, кв. 3</t>
  </si>
  <si>
    <t xml:space="preserve"> ул. Спортивная, д. 4</t>
  </si>
  <si>
    <t>ул. Спортивная, д. 4, кв. 2</t>
  </si>
  <si>
    <t>ул. Спортивная, д. 4, кв. 4</t>
  </si>
  <si>
    <t xml:space="preserve">Всего - 1 помещение      </t>
  </si>
  <si>
    <t xml:space="preserve">Всего - 2 помещения    </t>
  </si>
  <si>
    <t xml:space="preserve">Адресный перечень многоквартирных домов, признанных в установленном порядке
 и подлежащими сносу, подлежащих расселению в рамках Подпрограммы А «Региональная адресная программа по переселению граждан из аварийного жилищного фонда в Елизовском городском поселении» </t>
  </si>
  <si>
    <t xml:space="preserve">Расчет объема финансирования мероприятий по переселению граждан из жилых помещений в многоквартирных домах, признанных в установленном порядке
до 1 января 2022 года аварийными и подлежащими сносу, подлежащих расселению в рамках Подпрограммы А «Региональная адресная программа по переселению граждан из аварийного жилищного фонда в Елизовском городском поселении" на 2023 год  </t>
  </si>
  <si>
    <t xml:space="preserve">Расчет объема финансирования мероприятий по переселению граждан из жилых помещений в многоквартирных домах, признанных в установленном порядке
до 1 января 2022 года аварийными и подлежащими сносу, подлежащих расселению в рамках Подпрограммы А «Региональная адресная программа по переселению граждан из аварийного жилищного фонда в Елизовском городском поселении" на 2024 год    </t>
  </si>
  <si>
    <t xml:space="preserve"> ул. Вилюйская, д. 27</t>
  </si>
  <si>
    <t>ул. Вилюйская, д. 27, кв. 1</t>
  </si>
  <si>
    <t>ул. Вилюйская, д. 27, кв. 2</t>
  </si>
  <si>
    <t>ул. Вилюйская, д. 27, кв. 3</t>
  </si>
  <si>
    <t>ул. Вилюйская, д. 27, кв. 4</t>
  </si>
  <si>
    <t>ул. Вилюйская, д. 27, кв. 5</t>
  </si>
  <si>
    <t>ул. Вилюйская, д. 27, кв. 6</t>
  </si>
  <si>
    <t>ул. Вилюйская, д. 27, кв. 7</t>
  </si>
  <si>
    <t>ул. Вилюйская, д. 27, кв. 8</t>
  </si>
  <si>
    <t>ул. Вилюйская, д. 27, кв. 9</t>
  </si>
  <si>
    <t>ул. Вилюйская, д. 27, кв. 10</t>
  </si>
  <si>
    <t>ул. Вилюйская, д. 27, кв. 11</t>
  </si>
  <si>
    <t>ул. Вилюйская, д. 27, кв. 12</t>
  </si>
  <si>
    <t>ул. Вилюйская, д. 27, кв. 13</t>
  </si>
  <si>
    <t>ул. Вилюйская, д. 27, кв. 14</t>
  </si>
  <si>
    <t>ул. Вилюйская, д. 27, кв. 15</t>
  </si>
  <si>
    <t>ул. Вилюйская, д. 27, кв. 16</t>
  </si>
  <si>
    <t xml:space="preserve"> ул. Нагорная, д. 8</t>
  </si>
  <si>
    <t>ул. Нагорная, д. 8, кв. 1</t>
  </si>
  <si>
    <t>ул. Нагорная, д. 8, кв. 2</t>
  </si>
  <si>
    <t>ул. Нагорная, д. 8, кв. 3</t>
  </si>
  <si>
    <t>ул. Нагорная, д. 8, кв. 4</t>
  </si>
  <si>
    <t>ул. Нагорная, д. 8, кв. 5</t>
  </si>
  <si>
    <t>ул. Нагорная, д. 8, кв. 6</t>
  </si>
  <si>
    <t>ул. Нагорная, д. 8, кв. 7</t>
  </si>
  <si>
    <t>ул. Нагорная, д. 8, кв. 8</t>
  </si>
  <si>
    <t xml:space="preserve"> ул. Нагорная, д. 20а</t>
  </si>
  <si>
    <t>ул. Нагорная, д. 20а, кв. 1</t>
  </si>
  <si>
    <t>ул. Нагорная, д. 20а, кв. 2</t>
  </si>
  <si>
    <t>ул. Нагорная, д. 20а, кв. 3</t>
  </si>
  <si>
    <t>ул. Нагорная, д. 20а, кв. 4</t>
  </si>
  <si>
    <t>ул. Нагорная, д. 20а, кв. 5</t>
  </si>
  <si>
    <t>ул. Нагорная, д. 20а, кв. 6</t>
  </si>
  <si>
    <t>ул. Нагорная, д. 20а, кв. 7</t>
  </si>
  <si>
    <t>ул. Нагорная, д. 20а, кв. 8</t>
  </si>
  <si>
    <t>ул. Нагорная, д. 20а, кв. 9</t>
  </si>
  <si>
    <t>ул. Нагорная, д. 20а, кв. 10</t>
  </si>
  <si>
    <t>ул. Нагорная, д. 20а, кв. 11</t>
  </si>
  <si>
    <t>ул. Нагорная, д. 20а, кв. 12</t>
  </si>
  <si>
    <t>ул. Подстанционная, д. 7, кв. 1</t>
  </si>
  <si>
    <t>ул. Подстанционная, д. 7, кв. 2</t>
  </si>
  <si>
    <t>ул. Подстанционная, д. 7, кв. 3</t>
  </si>
  <si>
    <t>ул. Подстанционная, д.7, кв. 4</t>
  </si>
  <si>
    <t>ул. Подстанционная, д. 7, кв. 5</t>
  </si>
  <si>
    <t>ул. Подстанционная, д. 7, кв. 6</t>
  </si>
  <si>
    <t>ул. Подстанционная, д. 7, кв. 7</t>
  </si>
  <si>
    <t>ул. Подстанционная, д. 7, кв. 8</t>
  </si>
  <si>
    <t>ул. Подстанционная, д. 7, кв. 9</t>
  </si>
  <si>
    <t>ул. Подстанционная, д. 7, кв. 10</t>
  </si>
  <si>
    <t>ул. Подстанционная, д. 7, кв. 11</t>
  </si>
  <si>
    <t>ул. Подстанционная, д. 7, кв. 12</t>
  </si>
  <si>
    <t>ул. Подстанционная, д.11, кв. 1</t>
  </si>
  <si>
    <t>ул. Подстанционная, д.11, кв. 2</t>
  </si>
  <si>
    <t>ул. Подстанционная, д.11, кв. 3</t>
  </si>
  <si>
    <t>ул. Подстанционная, д.11, кв. 4</t>
  </si>
  <si>
    <t>ул. Подстанционная, д. 11, кв. 5</t>
  </si>
  <si>
    <t>ул. Подстанционная, д. 11, кв. 6</t>
  </si>
  <si>
    <t>ул. Подстанционная, д. 11, кв. 7</t>
  </si>
  <si>
    <t>ул. Подстанционная, д. 11, кв. 8</t>
  </si>
  <si>
    <t>ул. Подстанционная, д. 11, кв. 9</t>
  </si>
  <si>
    <t>1/2 доля</t>
  </si>
  <si>
    <t>ул. Подстанционная, д.11, кв. 10</t>
  </si>
  <si>
    <t>ул. Подстанционная, д. 11, кв. 11</t>
  </si>
  <si>
    <t>ул. Подстанционная, д. 11, кв. 12</t>
  </si>
  <si>
    <t xml:space="preserve"> ул. Связи, д. 11</t>
  </si>
  <si>
    <t>ул. Связи, д. 11, кв. 1</t>
  </si>
  <si>
    <t>ул. Связи, д. 11, кв. 2</t>
  </si>
  <si>
    <t>ул. Связи, д. 11, кв. 3</t>
  </si>
  <si>
    <t>ул. Связи, д. 11, кв. 4</t>
  </si>
  <si>
    <t>ул. Связи, д. 11, кв. 5</t>
  </si>
  <si>
    <t>ул. Связи, д. 11, кв. 5а</t>
  </si>
  <si>
    <t>ул. Связи, д. 11, кв. 6</t>
  </si>
  <si>
    <t>ул. Связи, д. 11, кв. 7</t>
  </si>
  <si>
    <t>ул. Связи, д. 11, кв. 8, поз. 3,4</t>
  </si>
  <si>
    <t>одна квартира, разные собственники</t>
  </si>
  <si>
    <t>ул. Связи, д. 11, кв. 8</t>
  </si>
  <si>
    <t>ул. Связи, д. 11, к. 9</t>
  </si>
  <si>
    <t xml:space="preserve">Всего -  11 помещений      </t>
  </si>
  <si>
    <t xml:space="preserve"> ул. Хирургическая, д. 5</t>
  </si>
  <si>
    <t>ул. Хирургическая, д. 5, кв. 1</t>
  </si>
  <si>
    <t>доля 3/4</t>
  </si>
  <si>
    <t>ул. Хирургическая, д. 5, кв. 2</t>
  </si>
  <si>
    <t>ул. Хирургическая, д. 5, кв. 3</t>
  </si>
  <si>
    <t>ул. Хирургическая, д. 5, кв. 4</t>
  </si>
  <si>
    <t>ул. Хирургическая, д. 5, кв. 5</t>
  </si>
  <si>
    <t>ул. Хирургическая, д. 5, кв. 6</t>
  </si>
  <si>
    <t>ул. Хирургическая, д. 5, кв. 7</t>
  </si>
  <si>
    <t>ул. Хирургическая, д. 5, кв. 8</t>
  </si>
  <si>
    <t>ул. Хирургическая, д. 5, кв. 9</t>
  </si>
  <si>
    <t>доля 2/3</t>
  </si>
  <si>
    <t>ул. Хирургическая, д. 5, кв. 10</t>
  </si>
  <si>
    <t>ул. Хирургическая, д. 5, кв. 11</t>
  </si>
  <si>
    <t>ул. Хирургическая, д. 5, кв. 12</t>
  </si>
  <si>
    <t xml:space="preserve">Всего - 12 помещений      </t>
  </si>
  <si>
    <t>2026 г</t>
  </si>
  <si>
    <t>2027 г</t>
  </si>
  <si>
    <t>2028 г</t>
  </si>
  <si>
    <t>к  Программе «Переселение граждан из аварийного жилищного фонда на территории Елизовского городского поселения»</t>
  </si>
  <si>
    <t xml:space="preserve">Всего -  10 помещений     </t>
  </si>
  <si>
    <t xml:space="preserve">Всего -  6 помещений  </t>
  </si>
  <si>
    <t xml:space="preserve">Всего - 11 помещений   </t>
  </si>
  <si>
    <t xml:space="preserve">Всего -  1 помещение   </t>
  </si>
  <si>
    <t>2х</t>
  </si>
  <si>
    <t>3х</t>
  </si>
  <si>
    <t>1х</t>
  </si>
  <si>
    <t xml:space="preserve">Всего -  6 помещений     </t>
  </si>
  <si>
    <t xml:space="preserve">Всего -  6 помещений </t>
  </si>
  <si>
    <t xml:space="preserve">Всего -  2 помещения  </t>
  </si>
  <si>
    <t xml:space="preserve">Всего - 1 помещение   </t>
  </si>
  <si>
    <t>Перечень основных мероприятий  Программы 
«Региональная адресная программа по переселению граждан из аварийного жилищного фонда в Елизовском городском поселении»</t>
  </si>
  <si>
    <t xml:space="preserve">Муниципальная программа
«Переселение граждан из аварийного жилищного фонда на территории Елизовского городского поселения»
</t>
  </si>
  <si>
    <t>2023-2028</t>
  </si>
  <si>
    <t>Публично-правовая компания «Фонд развития территорий»</t>
  </si>
  <si>
    <t>Сведения
о показателях (индикаторах) муниципальной программы  «Переселение граждан из аварийного жилищного фонда на территории Елизовского городского поселения»</t>
  </si>
  <si>
    <t>Задача: переселение граждан из аварийных многоквартирных домов, признанных таковыми до 1 января 2022 года</t>
  </si>
  <si>
    <t xml:space="preserve">Приложение 2
к Программе «Переселение граждан из аварийного жилищного фонда на территории Елизовского городского поселения»
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</si>
  <si>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к  Программе «Переселение граждан из аварийного жилищного фонда на территории Елизовского городского поселения» </t>
  </si>
  <si>
    <t xml:space="preserve"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к Программе «Переселение граждан из аварийного жилищного фонда на территории Елизовского городского поселения»  </t>
  </si>
  <si>
    <t xml:space="preserve">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к Программе «Переселение граждан из аварийного жилищного фонда на территории Елизовского городского поселения» </t>
  </si>
  <si>
    <t>Количество граждан, переселенных из аварийного жилого фонда</t>
  </si>
  <si>
    <t>количествочеловек</t>
  </si>
  <si>
    <t xml:space="preserve">Площадь приобрет. ж/пом. </t>
  </si>
  <si>
    <t>ул. Связи, д. 13, кв. 5а</t>
  </si>
  <si>
    <t>мун?</t>
  </si>
  <si>
    <t>искл</t>
  </si>
  <si>
    <t>куплена после 2019</t>
  </si>
  <si>
    <t>в</t>
  </si>
  <si>
    <t>ул. Виталия Кручины, кв. 7. д. 2</t>
  </si>
  <si>
    <t xml:space="preserve">Всего -  5 помещений   </t>
  </si>
  <si>
    <t xml:space="preserve">Всего -  1 помещение     </t>
  </si>
  <si>
    <t xml:space="preserve">Всего -  3 помещения    </t>
  </si>
  <si>
    <t>договор купли- продажи</t>
  </si>
  <si>
    <t>от 5</t>
  </si>
  <si>
    <t>от 1</t>
  </si>
  <si>
    <t xml:space="preserve">Всего -  4 помещения    </t>
  </si>
  <si>
    <t xml:space="preserve">Всего -  7 помещений  </t>
  </si>
  <si>
    <t xml:space="preserve">Всего -  1 помещение    </t>
  </si>
  <si>
    <t xml:space="preserve">Всего - 3 помещения </t>
  </si>
  <si>
    <t xml:space="preserve">Всего - 5 помещений  </t>
  </si>
  <si>
    <t>остатки ассигнований</t>
  </si>
  <si>
    <t xml:space="preserve">Всего -  7 помещений    </t>
  </si>
  <si>
    <t>ВСЕГО 110 помещений из них: выкуп -87 помещений, приобретение - 23 помещения</t>
  </si>
  <si>
    <t>ВСЕГО 58 помещений из них: выкуп -33 помещения, приобретение - 25 помещений</t>
  </si>
  <si>
    <t xml:space="preserve">Всего -  9 помещение   </t>
  </si>
  <si>
    <t>58/3128,7</t>
  </si>
  <si>
    <t>110/5276,5</t>
  </si>
</sst>
</file>

<file path=xl/styles.xml><?xml version="1.0" encoding="utf-8"?>
<styleSheet xmlns="http://schemas.openxmlformats.org/spreadsheetml/2006/main">
  <numFmts count="5">
    <numFmt numFmtId="164" formatCode="#,##0.00000"/>
    <numFmt numFmtId="165" formatCode="0.00000"/>
    <numFmt numFmtId="166" formatCode="0.0"/>
    <numFmt numFmtId="167" formatCode="_-* #,##0.00000_р_._-;\-* #,##0.00000_р_._-;_-* &quot;-&quot;?????_р_._-;_-@_-"/>
    <numFmt numFmtId="168" formatCode="_-* #,##0.00000\ _₽_-;\-* #,##0.00000\ _₽_-;_-* &quot;-&quot;?????\ _₽_-;_-@_-"/>
  </numFmts>
  <fonts count="4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6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18" fillId="0" borderId="0"/>
    <xf numFmtId="9" fontId="4" fillId="0" borderId="0" applyFont="0" applyFill="0" applyBorder="0" applyAlignment="0" applyProtection="0"/>
    <xf numFmtId="0" fontId="5" fillId="0" borderId="0"/>
  </cellStyleXfs>
  <cellXfs count="244">
    <xf numFmtId="0" fontId="0" fillId="0" borderId="0" xfId="0"/>
    <xf numFmtId="0" fontId="21" fillId="0" borderId="0" xfId="0" applyFont="1"/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vertical="top" wrapText="1"/>
    </xf>
    <xf numFmtId="0" fontId="1" fillId="0" borderId="0" xfId="1" applyFont="1"/>
    <xf numFmtId="0" fontId="2" fillId="0" borderId="2" xfId="1" applyFont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/>
    </xf>
    <xf numFmtId="0" fontId="10" fillId="0" borderId="0" xfId="1" applyFont="1" applyAlignment="1">
      <alignment vertical="top" wrapText="1"/>
    </xf>
    <xf numFmtId="0" fontId="0" fillId="0" borderId="0" xfId="0"/>
    <xf numFmtId="0" fontId="2" fillId="0" borderId="7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/>
    </xf>
    <xf numFmtId="0" fontId="23" fillId="0" borderId="8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 wrapText="1"/>
    </xf>
    <xf numFmtId="0" fontId="3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166" fontId="3" fillId="3" borderId="10" xfId="1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4" borderId="0" xfId="1" applyFill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167" fontId="8" fillId="0" borderId="0" xfId="1" applyNumberFormat="1" applyFont="1" applyAlignment="1">
      <alignment horizontal="center" vertical="center" wrapText="1"/>
    </xf>
    <xf numFmtId="167" fontId="8" fillId="4" borderId="0" xfId="1" applyNumberFormat="1" applyFont="1" applyFill="1" applyAlignment="1">
      <alignment horizontal="center" vertical="center" wrapText="1"/>
    </xf>
    <xf numFmtId="167" fontId="24" fillId="0" borderId="0" xfId="1" applyNumberFormat="1" applyFont="1" applyAlignment="1">
      <alignment horizontal="center" vertical="center" wrapText="1"/>
    </xf>
    <xf numFmtId="2" fontId="8" fillId="0" borderId="0" xfId="1" applyNumberFormat="1" applyFont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167" fontId="2" fillId="4" borderId="1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 wrapText="1"/>
    </xf>
    <xf numFmtId="167" fontId="13" fillId="4" borderId="1" xfId="1" applyNumberFormat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left" vertical="center" wrapText="1"/>
    </xf>
    <xf numFmtId="167" fontId="12" fillId="4" borderId="1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left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167" fontId="13" fillId="4" borderId="1" xfId="1" applyNumberFormat="1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 vertical="center" wrapText="1"/>
    </xf>
    <xf numFmtId="167" fontId="26" fillId="4" borderId="1" xfId="1" applyNumberFormat="1" applyFont="1" applyFill="1" applyBorder="1" applyAlignment="1">
      <alignment horizontal="center" vertical="center"/>
    </xf>
    <xf numFmtId="0" fontId="27" fillId="4" borderId="1" xfId="1" applyFont="1" applyFill="1" applyBorder="1" applyAlignment="1">
      <alignment horizontal="center" vertical="center" wrapText="1"/>
    </xf>
    <xf numFmtId="2" fontId="13" fillId="4" borderId="1" xfId="1" applyNumberFormat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 wrapText="1"/>
    </xf>
    <xf numFmtId="164" fontId="3" fillId="3" borderId="10" xfId="1" applyNumberFormat="1" applyFont="1" applyFill="1" applyBorder="1" applyAlignment="1">
      <alignment horizontal="center" vertical="center" wrapText="1"/>
    </xf>
    <xf numFmtId="167" fontId="29" fillId="4" borderId="1" xfId="1" applyNumberFormat="1" applyFont="1" applyFill="1" applyBorder="1" applyAlignment="1">
      <alignment horizontal="center" vertical="center"/>
    </xf>
    <xf numFmtId="0" fontId="29" fillId="4" borderId="1" xfId="1" applyFont="1" applyFill="1" applyBorder="1" applyAlignment="1">
      <alignment horizontal="left" vertical="center" wrapText="1"/>
    </xf>
    <xf numFmtId="0" fontId="29" fillId="4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right" vertical="top"/>
    </xf>
    <xf numFmtId="0" fontId="12" fillId="4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3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23" fillId="4" borderId="0" xfId="0" applyFont="1" applyFill="1" applyAlignment="1">
      <alignment horizontal="right" wrapText="1"/>
    </xf>
    <xf numFmtId="0" fontId="31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164" fontId="31" fillId="4" borderId="1" xfId="0" applyNumberFormat="1" applyFont="1" applyFill="1" applyBorder="1" applyAlignment="1">
      <alignment horizontal="center" vertical="center" wrapText="1"/>
    </xf>
    <xf numFmtId="164" fontId="32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5" fontId="29" fillId="4" borderId="1" xfId="1" applyNumberFormat="1" applyFont="1" applyFill="1" applyBorder="1" applyAlignment="1">
      <alignment horizontal="center" vertical="center"/>
    </xf>
    <xf numFmtId="165" fontId="33" fillId="4" borderId="1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center" vertical="center" wrapText="1"/>
    </xf>
    <xf numFmtId="165" fontId="26" fillId="4" borderId="1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0" fontId="14" fillId="0" borderId="0" xfId="1" applyFont="1" applyAlignment="1">
      <alignment vertical="center" wrapText="1"/>
    </xf>
    <xf numFmtId="0" fontId="13" fillId="4" borderId="11" xfId="1" applyFont="1" applyFill="1" applyBorder="1" applyAlignment="1">
      <alignment vertical="center" wrapText="1"/>
    </xf>
    <xf numFmtId="0" fontId="17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9" fillId="0" borderId="0" xfId="0" applyFont="1"/>
    <xf numFmtId="0" fontId="34" fillId="4" borderId="1" xfId="1" applyFont="1" applyFill="1" applyBorder="1" applyAlignment="1">
      <alignment horizontal="center" vertical="center" wrapText="1"/>
    </xf>
    <xf numFmtId="167" fontId="9" fillId="0" borderId="0" xfId="1" applyNumberFormat="1" applyFont="1" applyAlignment="1">
      <alignment horizontal="center" vertical="center" wrapText="1"/>
    </xf>
    <xf numFmtId="0" fontId="33" fillId="4" borderId="1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4" fillId="4" borderId="0" xfId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0" fillId="4" borderId="0" xfId="0" applyFill="1"/>
    <xf numFmtId="167" fontId="8" fillId="0" borderId="12" xfId="1" applyNumberFormat="1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67" fontId="2" fillId="4" borderId="1" xfId="1" applyNumberFormat="1" applyFont="1" applyFill="1" applyBorder="1" applyAlignment="1">
      <alignment vertical="center" wrapText="1"/>
    </xf>
    <xf numFmtId="2" fontId="29" fillId="4" borderId="1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left" vertical="center" wrapText="1"/>
    </xf>
    <xf numFmtId="166" fontId="2" fillId="0" borderId="0" xfId="1" applyNumberFormat="1" applyFont="1"/>
    <xf numFmtId="0" fontId="12" fillId="6" borderId="1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165" fontId="0" fillId="0" borderId="0" xfId="0" applyNumberFormat="1"/>
    <xf numFmtId="0" fontId="4" fillId="4" borderId="2" xfId="1" applyFill="1" applyBorder="1" applyAlignment="1">
      <alignment horizontal="center" vertical="center"/>
    </xf>
    <xf numFmtId="0" fontId="4" fillId="4" borderId="1" xfId="1" applyFill="1" applyBorder="1" applyAlignment="1">
      <alignment horizontal="center" vertical="center"/>
    </xf>
    <xf numFmtId="165" fontId="0" fillId="4" borderId="0" xfId="0" applyNumberFormat="1" applyFill="1"/>
    <xf numFmtId="2" fontId="2" fillId="0" borderId="1" xfId="1" applyNumberFormat="1" applyFont="1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4" borderId="0" xfId="1" applyNumberFormat="1" applyFont="1" applyFill="1" applyAlignment="1">
      <alignment horizontal="center" vertical="center" wrapText="1"/>
    </xf>
    <xf numFmtId="0" fontId="0" fillId="2" borderId="0" xfId="0" applyFill="1"/>
    <xf numFmtId="0" fontId="21" fillId="0" borderId="1" xfId="0" applyFont="1" applyBorder="1" applyAlignment="1">
      <alignment horizontal="center" vertical="center" wrapText="1"/>
    </xf>
    <xf numFmtId="2" fontId="27" fillId="4" borderId="1" xfId="1" applyNumberFormat="1" applyFont="1" applyFill="1" applyBorder="1" applyAlignment="1">
      <alignment horizontal="center" vertical="center" wrapText="1"/>
    </xf>
    <xf numFmtId="165" fontId="27" fillId="4" borderId="1" xfId="1" applyNumberFormat="1" applyFont="1" applyFill="1" applyBorder="1" applyAlignment="1">
      <alignment horizontal="center" vertical="center"/>
    </xf>
    <xf numFmtId="167" fontId="27" fillId="4" borderId="1" xfId="1" applyNumberFormat="1" applyFont="1" applyFill="1" applyBorder="1" applyAlignment="1">
      <alignment horizontal="center" vertical="center"/>
    </xf>
    <xf numFmtId="0" fontId="36" fillId="0" borderId="0" xfId="1" applyFont="1" applyAlignment="1">
      <alignment horizontal="center" vertical="center" wrapText="1"/>
    </xf>
    <xf numFmtId="165" fontId="12" fillId="4" borderId="1" xfId="1" applyNumberFormat="1" applyFont="1" applyFill="1" applyBorder="1" applyAlignment="1">
      <alignment horizontal="center" vertical="center" wrapText="1"/>
    </xf>
    <xf numFmtId="2" fontId="27" fillId="7" borderId="1" xfId="1" applyNumberFormat="1" applyFont="1" applyFill="1" applyBorder="1" applyAlignment="1">
      <alignment horizontal="center" vertical="center" wrapText="1"/>
    </xf>
    <xf numFmtId="2" fontId="12" fillId="6" borderId="1" xfId="1" applyNumberFormat="1" applyFont="1" applyFill="1" applyBorder="1" applyAlignment="1">
      <alignment horizontal="center" vertical="center" wrapText="1"/>
    </xf>
    <xf numFmtId="2" fontId="12" fillId="8" borderId="1" xfId="1" applyNumberFormat="1" applyFont="1" applyFill="1" applyBorder="1" applyAlignment="1">
      <alignment horizontal="center" vertical="center" wrapText="1"/>
    </xf>
    <xf numFmtId="0" fontId="4" fillId="9" borderId="0" xfId="1" applyFill="1" applyAlignment="1">
      <alignment horizontal="center" vertical="center"/>
    </xf>
    <xf numFmtId="165" fontId="29" fillId="4" borderId="0" xfId="1" applyNumberFormat="1" applyFont="1" applyFill="1" applyBorder="1" applyAlignment="1">
      <alignment horizontal="center" vertical="center"/>
    </xf>
    <xf numFmtId="167" fontId="4" fillId="10" borderId="0" xfId="1" applyNumberFormat="1" applyFill="1" applyAlignment="1">
      <alignment horizontal="center" vertical="center"/>
    </xf>
    <xf numFmtId="0" fontId="4" fillId="10" borderId="0" xfId="1" applyNumberFormat="1" applyFill="1" applyAlignment="1">
      <alignment horizontal="center" vertical="center"/>
    </xf>
    <xf numFmtId="0" fontId="4" fillId="10" borderId="0" xfId="1" applyFill="1" applyAlignment="1">
      <alignment horizontal="center" vertical="center"/>
    </xf>
    <xf numFmtId="2" fontId="4" fillId="10" borderId="0" xfId="1" applyNumberFormat="1" applyFill="1" applyAlignment="1">
      <alignment horizontal="center" vertical="center"/>
    </xf>
    <xf numFmtId="168" fontId="0" fillId="0" borderId="0" xfId="0" applyNumberFormat="1"/>
    <xf numFmtId="168" fontId="4" fillId="0" borderId="0" xfId="1" applyNumberFormat="1" applyAlignment="1">
      <alignment horizontal="center" vertical="center"/>
    </xf>
    <xf numFmtId="168" fontId="4" fillId="0" borderId="0" xfId="1" applyNumberFormat="1" applyBorder="1" applyAlignment="1">
      <alignment horizontal="center" vertical="center"/>
    </xf>
    <xf numFmtId="167" fontId="8" fillId="9" borderId="0" xfId="1" applyNumberFormat="1" applyFont="1" applyFill="1" applyAlignment="1">
      <alignment horizontal="center" vertical="center" wrapText="1"/>
    </xf>
    <xf numFmtId="167" fontId="4" fillId="0" borderId="0" xfId="1" applyNumberFormat="1" applyAlignment="1">
      <alignment horizontal="center" vertical="center"/>
    </xf>
    <xf numFmtId="0" fontId="27" fillId="7" borderId="1" xfId="1" applyNumberFormat="1" applyFont="1" applyFill="1" applyBorder="1" applyAlignment="1">
      <alignment horizontal="center" vertical="center" wrapText="1"/>
    </xf>
    <xf numFmtId="0" fontId="4" fillId="0" borderId="0" xfId="1" applyNumberFormat="1" applyAlignment="1">
      <alignment horizontal="center" vertical="center"/>
    </xf>
    <xf numFmtId="0" fontId="0" fillId="0" borderId="0" xfId="0" applyNumberFormat="1"/>
    <xf numFmtId="0" fontId="19" fillId="0" borderId="0" xfId="0" applyNumberFormat="1" applyFont="1"/>
    <xf numFmtId="0" fontId="0" fillId="0" borderId="0" xfId="0" applyNumberFormat="1" applyFont="1"/>
    <xf numFmtId="0" fontId="0" fillId="4" borderId="0" xfId="0" applyNumberFormat="1" applyFill="1"/>
    <xf numFmtId="0" fontId="4" fillId="4" borderId="0" xfId="1" applyNumberFormat="1" applyFill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2" fontId="0" fillId="2" borderId="0" xfId="0" applyNumberFormat="1" applyFill="1"/>
    <xf numFmtId="165" fontId="8" fillId="9" borderId="0" xfId="1" applyNumberFormat="1" applyFont="1" applyFill="1" applyAlignment="1">
      <alignment horizontal="center" vertical="center" wrapText="1"/>
    </xf>
    <xf numFmtId="165" fontId="4" fillId="0" borderId="0" xfId="1" applyNumberFormat="1" applyBorder="1" applyAlignment="1">
      <alignment horizontal="center" vertical="center"/>
    </xf>
    <xf numFmtId="0" fontId="39" fillId="0" borderId="0" xfId="0" applyFont="1" applyAlignment="1">
      <alignment horizontal="center"/>
    </xf>
    <xf numFmtId="2" fontId="0" fillId="11" borderId="0" xfId="0" applyNumberFormat="1" applyFill="1"/>
    <xf numFmtId="16" fontId="2" fillId="0" borderId="0" xfId="1" applyNumberFormat="1" applyFont="1"/>
    <xf numFmtId="0" fontId="13" fillId="4" borderId="2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8" fillId="4" borderId="0" xfId="1" applyFont="1" applyFill="1" applyAlignment="1">
      <alignment horizontal="center" vertical="center" wrapText="1"/>
    </xf>
    <xf numFmtId="0" fontId="11" fillId="4" borderId="0" xfId="1" applyFont="1" applyFill="1" applyAlignment="1">
      <alignment horizontal="right" vertical="center" wrapText="1"/>
    </xf>
    <xf numFmtId="0" fontId="12" fillId="4" borderId="1" xfId="1" applyFont="1" applyFill="1" applyBorder="1" applyAlignment="1">
      <alignment horizontal="center" vertical="center" textRotation="90" wrapText="1"/>
    </xf>
    <xf numFmtId="166" fontId="12" fillId="4" borderId="1" xfId="1" applyNumberFormat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29" fillId="4" borderId="11" xfId="1" applyFont="1" applyFill="1" applyBorder="1" applyAlignment="1">
      <alignment horizontal="center" vertical="center" wrapText="1"/>
    </xf>
    <xf numFmtId="0" fontId="33" fillId="4" borderId="11" xfId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5" fontId="29" fillId="4" borderId="1" xfId="0" applyNumberFormat="1" applyFont="1" applyFill="1" applyBorder="1" applyAlignment="1">
      <alignment horizontal="center" vertical="center"/>
    </xf>
    <xf numFmtId="168" fontId="29" fillId="4" borderId="1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166" fontId="16" fillId="4" borderId="1" xfId="1" applyNumberFormat="1" applyFont="1" applyFill="1" applyBorder="1" applyAlignment="1">
      <alignment horizontal="center" vertical="center" wrapText="1"/>
    </xf>
    <xf numFmtId="164" fontId="13" fillId="4" borderId="1" xfId="1" applyNumberFormat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 wrapText="1"/>
    </xf>
    <xf numFmtId="166" fontId="12" fillId="4" borderId="0" xfId="1" applyNumberFormat="1" applyFont="1" applyFill="1" applyBorder="1" applyAlignment="1">
      <alignment horizontal="center" vertical="center" wrapText="1"/>
    </xf>
    <xf numFmtId="164" fontId="13" fillId="4" borderId="0" xfId="1" applyNumberFormat="1" applyFont="1" applyFill="1" applyBorder="1" applyAlignment="1">
      <alignment horizontal="center" vertical="center"/>
    </xf>
    <xf numFmtId="164" fontId="33" fillId="4" borderId="0" xfId="1" applyNumberFormat="1" applyFont="1" applyFill="1" applyBorder="1" applyAlignment="1">
      <alignment horizontal="center" vertical="center"/>
    </xf>
    <xf numFmtId="168" fontId="0" fillId="4" borderId="0" xfId="0" applyNumberFormat="1" applyFill="1"/>
    <xf numFmtId="165" fontId="35" fillId="4" borderId="0" xfId="0" applyNumberFormat="1" applyFont="1" applyFill="1"/>
    <xf numFmtId="0" fontId="35" fillId="4" borderId="0" xfId="0" applyFont="1" applyFill="1"/>
    <xf numFmtId="164" fontId="0" fillId="4" borderId="0" xfId="0" applyNumberFormat="1" applyFill="1"/>
    <xf numFmtId="166" fontId="13" fillId="4" borderId="1" xfId="1" applyNumberFormat="1" applyFont="1" applyFill="1" applyBorder="1" applyAlignment="1">
      <alignment horizontal="center" vertical="center" wrapText="1"/>
    </xf>
    <xf numFmtId="164" fontId="28" fillId="4" borderId="0" xfId="1" applyNumberFormat="1" applyFont="1" applyFill="1" applyBorder="1" applyAlignment="1">
      <alignment horizontal="center" vertical="center"/>
    </xf>
    <xf numFmtId="164" fontId="15" fillId="4" borderId="0" xfId="1" applyNumberFormat="1" applyFont="1" applyFill="1" applyBorder="1" applyAlignment="1">
      <alignment horizontal="right" vertical="top"/>
    </xf>
    <xf numFmtId="2" fontId="0" fillId="4" borderId="0" xfId="0" applyNumberFormat="1" applyFill="1"/>
    <xf numFmtId="166" fontId="0" fillId="4" borderId="0" xfId="0" applyNumberFormat="1" applyFill="1"/>
    <xf numFmtId="2" fontId="12" fillId="4" borderId="1" xfId="1" applyNumberFormat="1" applyFont="1" applyFill="1" applyBorder="1" applyAlignment="1">
      <alignment horizontal="center" vertical="center"/>
    </xf>
    <xf numFmtId="2" fontId="13" fillId="4" borderId="1" xfId="1" applyNumberFormat="1" applyFont="1" applyFill="1" applyBorder="1" applyAlignment="1">
      <alignment horizontal="center" vertical="center"/>
    </xf>
    <xf numFmtId="2" fontId="33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7" fontId="23" fillId="4" borderId="1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38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right" vertical="center" wrapText="1"/>
    </xf>
    <xf numFmtId="0" fontId="38" fillId="4" borderId="0" xfId="0" applyFont="1" applyFill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27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1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9" xfId="1" applyFont="1" applyBorder="1" applyAlignment="1">
      <alignment horizontal="center" vertical="center" textRotation="90" wrapText="1"/>
    </xf>
    <xf numFmtId="0" fontId="1" fillId="0" borderId="0" xfId="1" applyFont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4" borderId="14" xfId="1" applyFont="1" applyFill="1" applyBorder="1" applyAlignment="1">
      <alignment horizontal="center" vertical="center" wrapText="1"/>
    </xf>
    <xf numFmtId="0" fontId="14" fillId="4" borderId="0" xfId="1" applyFont="1" applyFill="1" applyAlignment="1">
      <alignment horizontal="right" vertical="center" wrapText="1"/>
    </xf>
    <xf numFmtId="0" fontId="12" fillId="4" borderId="1" xfId="1" applyFont="1" applyFill="1" applyBorder="1" applyAlignment="1">
      <alignment horizontal="center" vertical="center" textRotation="90" wrapText="1"/>
    </xf>
    <xf numFmtId="0" fontId="12" fillId="4" borderId="1" xfId="1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textRotation="90" wrapText="1"/>
    </xf>
    <xf numFmtId="0" fontId="12" fillId="4" borderId="24" xfId="1" applyFont="1" applyFill="1" applyBorder="1" applyAlignment="1">
      <alignment horizontal="center" vertical="center" textRotation="90" wrapText="1"/>
    </xf>
    <xf numFmtId="0" fontId="13" fillId="4" borderId="2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2" fillId="4" borderId="25" xfId="1" applyFont="1" applyFill="1" applyBorder="1" applyAlignment="1">
      <alignment horizontal="center" vertical="center" textRotation="90" wrapText="1"/>
    </xf>
    <xf numFmtId="0" fontId="12" fillId="4" borderId="26" xfId="1" applyFont="1" applyFill="1" applyBorder="1" applyAlignment="1">
      <alignment horizontal="center" vertical="center" textRotation="90" wrapText="1"/>
    </xf>
    <xf numFmtId="0" fontId="20" fillId="4" borderId="0" xfId="0" applyFont="1" applyFill="1" applyAlignment="1">
      <alignment horizontal="center"/>
    </xf>
    <xf numFmtId="167" fontId="8" fillId="0" borderId="12" xfId="1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Процентный 2" xfId="3"/>
    <cellStyle name="Стиль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E8" sqref="E8"/>
    </sheetView>
  </sheetViews>
  <sheetFormatPr defaultColWidth="8.85546875" defaultRowHeight="15"/>
  <cols>
    <col min="1" max="1" width="5.85546875" style="1" customWidth="1"/>
    <col min="2" max="2" width="60.5703125" style="1" customWidth="1"/>
    <col min="3" max="3" width="8.85546875" style="1"/>
    <col min="4" max="4" width="9" style="1" bestFit="1" customWidth="1"/>
    <col min="5" max="5" width="12.7109375" style="1" bestFit="1" customWidth="1"/>
    <col min="6" max="6" width="9" style="1" bestFit="1" customWidth="1"/>
    <col min="7" max="7" width="10.7109375" style="1" customWidth="1"/>
    <col min="8" max="8" width="10" style="1" customWidth="1"/>
    <col min="9" max="9" width="9.140625" style="1" bestFit="1" customWidth="1"/>
    <col min="10" max="16384" width="8.85546875" style="1"/>
  </cols>
  <sheetData>
    <row r="1" spans="1:9" ht="19.5" customHeight="1">
      <c r="A1" s="43"/>
      <c r="B1" s="43"/>
      <c r="C1" s="43"/>
      <c r="D1" s="44"/>
      <c r="E1" s="197" t="s">
        <v>7</v>
      </c>
      <c r="F1" s="197"/>
      <c r="G1" s="197"/>
      <c r="H1" s="197"/>
      <c r="I1" s="197"/>
    </row>
    <row r="2" spans="1:9" ht="56.25" customHeight="1">
      <c r="A2" s="43"/>
      <c r="B2" s="43"/>
      <c r="C2" s="199" t="s">
        <v>281</v>
      </c>
      <c r="D2" s="199"/>
      <c r="E2" s="199"/>
      <c r="F2" s="199"/>
      <c r="G2" s="199"/>
      <c r="H2" s="199"/>
      <c r="I2" s="199"/>
    </row>
    <row r="3" spans="1:9" ht="18" customHeight="1">
      <c r="A3" s="43"/>
      <c r="B3" s="43"/>
      <c r="C3" s="45"/>
      <c r="D3" s="45"/>
      <c r="E3" s="45"/>
      <c r="F3" s="45"/>
      <c r="G3" s="45"/>
      <c r="H3" s="74"/>
      <c r="I3" s="45"/>
    </row>
    <row r="4" spans="1:9" ht="62.25" customHeight="1">
      <c r="A4" s="198" t="s">
        <v>297</v>
      </c>
      <c r="B4" s="198"/>
      <c r="C4" s="198"/>
      <c r="D4" s="198"/>
      <c r="E4" s="198"/>
      <c r="F4" s="198"/>
      <c r="G4" s="198"/>
      <c r="H4" s="198"/>
      <c r="I4" s="198"/>
    </row>
    <row r="5" spans="1:9" ht="22.9" customHeight="1">
      <c r="A5" s="193" t="s">
        <v>1</v>
      </c>
      <c r="B5" s="193" t="s">
        <v>8</v>
      </c>
      <c r="C5" s="193" t="s">
        <v>9</v>
      </c>
      <c r="D5" s="194" t="s">
        <v>10</v>
      </c>
      <c r="E5" s="195"/>
      <c r="F5" s="195"/>
      <c r="G5" s="195"/>
      <c r="H5" s="195"/>
      <c r="I5" s="196"/>
    </row>
    <row r="6" spans="1:9" ht="22.15" customHeight="1">
      <c r="A6" s="193"/>
      <c r="B6" s="193"/>
      <c r="C6" s="193"/>
      <c r="D6" s="107" t="s">
        <v>6</v>
      </c>
      <c r="E6" s="107" t="s">
        <v>55</v>
      </c>
      <c r="F6" s="107" t="s">
        <v>61</v>
      </c>
      <c r="G6" s="107" t="s">
        <v>278</v>
      </c>
      <c r="H6" s="107" t="s">
        <v>279</v>
      </c>
      <c r="I6" s="107" t="s">
        <v>280</v>
      </c>
    </row>
    <row r="7" spans="1:9" ht="31.9" customHeight="1">
      <c r="A7" s="190" t="s">
        <v>298</v>
      </c>
      <c r="B7" s="191"/>
      <c r="C7" s="191"/>
      <c r="D7" s="191"/>
      <c r="E7" s="191"/>
      <c r="F7" s="191"/>
      <c r="G7" s="191"/>
      <c r="H7" s="191"/>
      <c r="I7" s="192"/>
    </row>
    <row r="8" spans="1:9" ht="52.5" customHeight="1">
      <c r="A8" s="75">
        <v>1</v>
      </c>
      <c r="B8" s="2" t="s">
        <v>12</v>
      </c>
      <c r="C8" s="3" t="s">
        <v>13</v>
      </c>
      <c r="D8" s="189" t="s">
        <v>328</v>
      </c>
      <c r="E8" s="189" t="s">
        <v>329</v>
      </c>
      <c r="F8" s="76">
        <v>0</v>
      </c>
      <c r="G8" s="104">
        <v>0</v>
      </c>
      <c r="H8" s="104">
        <v>0</v>
      </c>
      <c r="I8" s="79">
        <v>0</v>
      </c>
    </row>
    <row r="9" spans="1:9" ht="24">
      <c r="A9" s="121">
        <v>2</v>
      </c>
      <c r="B9" s="2" t="s">
        <v>303</v>
      </c>
      <c r="C9" s="3" t="s">
        <v>304</v>
      </c>
      <c r="D9" s="121">
        <v>111</v>
      </c>
      <c r="E9" s="121">
        <v>157</v>
      </c>
      <c r="F9" s="121">
        <v>0</v>
      </c>
      <c r="G9" s="121">
        <v>0</v>
      </c>
      <c r="H9" s="121">
        <v>0</v>
      </c>
      <c r="I9" s="121">
        <v>0</v>
      </c>
    </row>
  </sheetData>
  <mergeCells count="8">
    <mergeCell ref="A7:I7"/>
    <mergeCell ref="C5:C6"/>
    <mergeCell ref="D5:I5"/>
    <mergeCell ref="E1:I1"/>
    <mergeCell ref="A4:I4"/>
    <mergeCell ref="B5:B6"/>
    <mergeCell ref="C2:I2"/>
    <mergeCell ref="A5:A6"/>
  </mergeCells>
  <pageMargins left="0.78740157480314965" right="0.39370078740157483" top="0.19685039370078741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"/>
  <sheetViews>
    <sheetView view="pageBreakPreview" zoomScaleSheetLayoutView="100" workbookViewId="0">
      <selection activeCell="I7" sqref="I7:I10"/>
    </sheetView>
  </sheetViews>
  <sheetFormatPr defaultColWidth="8.85546875" defaultRowHeight="15.75"/>
  <cols>
    <col min="1" max="1" width="6.7109375" style="68" customWidth="1"/>
    <col min="2" max="2" width="25.28515625" style="68" customWidth="1"/>
    <col min="3" max="3" width="11.7109375" style="68" customWidth="1"/>
    <col min="4" max="4" width="9" style="68" customWidth="1"/>
    <col min="5" max="5" width="9.5703125" style="68" customWidth="1"/>
    <col min="6" max="6" width="7.42578125" style="68" customWidth="1"/>
    <col min="7" max="7" width="7.5703125" style="68" customWidth="1"/>
    <col min="8" max="8" width="8.140625" style="68" customWidth="1"/>
    <col min="9" max="9" width="6.28515625" style="68" customWidth="1"/>
    <col min="10" max="10" width="8.42578125" style="68" customWidth="1"/>
    <col min="11" max="11" width="24.5703125" style="68" customWidth="1"/>
    <col min="12" max="12" width="14.42578125" style="68" customWidth="1"/>
    <col min="13" max="13" width="14.140625" style="68" customWidth="1"/>
    <col min="14" max="14" width="12.140625" style="68" customWidth="1"/>
    <col min="15" max="15" width="12" style="68" customWidth="1"/>
    <col min="16" max="17" width="11.5703125" style="68" customWidth="1"/>
    <col min="18" max="18" width="12.42578125" style="68" customWidth="1"/>
    <col min="19" max="19" width="19.28515625" style="68" customWidth="1"/>
    <col min="20" max="21" width="8.85546875" style="68"/>
    <col min="22" max="22" width="16.28515625" style="68" customWidth="1"/>
    <col min="23" max="16384" width="8.85546875" style="68"/>
  </cols>
  <sheetData>
    <row r="1" spans="1:19" ht="30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201" t="s">
        <v>299</v>
      </c>
      <c r="O1" s="201"/>
      <c r="P1" s="201"/>
      <c r="Q1" s="201"/>
      <c r="R1" s="201"/>
      <c r="S1" s="201"/>
    </row>
    <row r="2" spans="1:19" ht="41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01"/>
      <c r="O2" s="201"/>
      <c r="P2" s="201"/>
      <c r="Q2" s="201"/>
      <c r="R2" s="201"/>
      <c r="S2" s="201"/>
    </row>
    <row r="3" spans="1:19" ht="51" customHeight="1">
      <c r="A3" s="202" t="s">
        <v>293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 ht="21.6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9" t="s">
        <v>0</v>
      </c>
    </row>
    <row r="5" spans="1:19" ht="37.5" customHeight="1">
      <c r="A5" s="203" t="s">
        <v>1</v>
      </c>
      <c r="B5" s="203" t="s">
        <v>14</v>
      </c>
      <c r="C5" s="203" t="s">
        <v>56</v>
      </c>
      <c r="D5" s="203"/>
      <c r="E5" s="203"/>
      <c r="F5" s="203"/>
      <c r="G5" s="203"/>
      <c r="H5" s="203"/>
      <c r="I5" s="203"/>
      <c r="J5" s="203" t="s">
        <v>62</v>
      </c>
      <c r="K5" s="203" t="s">
        <v>15</v>
      </c>
      <c r="L5" s="203" t="s">
        <v>2</v>
      </c>
      <c r="M5" s="208" t="s">
        <v>5</v>
      </c>
      <c r="N5" s="209"/>
      <c r="O5" s="209"/>
      <c r="P5" s="209"/>
      <c r="Q5" s="209"/>
      <c r="R5" s="210"/>
      <c r="S5" s="203" t="s">
        <v>16</v>
      </c>
    </row>
    <row r="6" spans="1:19" ht="27" customHeight="1">
      <c r="A6" s="203"/>
      <c r="B6" s="203"/>
      <c r="C6" s="70" t="s">
        <v>17</v>
      </c>
      <c r="D6" s="70">
        <v>2023</v>
      </c>
      <c r="E6" s="70">
        <v>2024</v>
      </c>
      <c r="F6" s="70">
        <v>2025</v>
      </c>
      <c r="G6" s="70">
        <v>2026</v>
      </c>
      <c r="H6" s="80">
        <v>2027</v>
      </c>
      <c r="I6" s="70">
        <v>2028</v>
      </c>
      <c r="J6" s="203"/>
      <c r="K6" s="203"/>
      <c r="L6" s="203"/>
      <c r="M6" s="70">
        <v>2023</v>
      </c>
      <c r="N6" s="70">
        <v>2024</v>
      </c>
      <c r="O6" s="70">
        <v>2025</v>
      </c>
      <c r="P6" s="70">
        <v>2026</v>
      </c>
      <c r="Q6" s="80">
        <v>2027</v>
      </c>
      <c r="R6" s="70">
        <v>2028</v>
      </c>
      <c r="S6" s="203"/>
    </row>
    <row r="7" spans="1:19" ht="25.15" customHeight="1">
      <c r="A7" s="200" t="s">
        <v>18</v>
      </c>
      <c r="B7" s="204" t="s">
        <v>294</v>
      </c>
      <c r="C7" s="200" t="s">
        <v>19</v>
      </c>
      <c r="D7" s="205" t="s">
        <v>328</v>
      </c>
      <c r="E7" s="205" t="s">
        <v>329</v>
      </c>
      <c r="F7" s="200">
        <v>0</v>
      </c>
      <c r="G7" s="200">
        <v>0</v>
      </c>
      <c r="H7" s="200">
        <v>0</v>
      </c>
      <c r="I7" s="200">
        <v>0</v>
      </c>
      <c r="J7" s="200" t="s">
        <v>295</v>
      </c>
      <c r="K7" s="71" t="s">
        <v>2</v>
      </c>
      <c r="L7" s="72">
        <f>SUM(M7:R7)</f>
        <v>883203.86938000005</v>
      </c>
      <c r="M7" s="72">
        <f>SUM(M8:M10)</f>
        <v>494253.93365000002</v>
      </c>
      <c r="N7" s="72">
        <f>SUM(N8:N10)</f>
        <v>388949.93573000003</v>
      </c>
      <c r="O7" s="72">
        <v>0</v>
      </c>
      <c r="P7" s="72">
        <v>0</v>
      </c>
      <c r="Q7" s="72">
        <f>SUM(Q8:Q10)</f>
        <v>0</v>
      </c>
      <c r="R7" s="72">
        <f>SUM(R8:R10)</f>
        <v>0</v>
      </c>
      <c r="S7" s="200" t="s">
        <v>20</v>
      </c>
    </row>
    <row r="8" spans="1:19" ht="33.75" customHeight="1">
      <c r="A8" s="200"/>
      <c r="B8" s="204"/>
      <c r="C8" s="200"/>
      <c r="D8" s="206"/>
      <c r="E8" s="206"/>
      <c r="F8" s="200"/>
      <c r="G8" s="200"/>
      <c r="H8" s="200"/>
      <c r="I8" s="200"/>
      <c r="J8" s="200"/>
      <c r="K8" s="108" t="s">
        <v>296</v>
      </c>
      <c r="L8" s="72">
        <f>SUM(M8:R8)</f>
        <v>777899.87144999998</v>
      </c>
      <c r="M8" s="73">
        <v>388949.93572000001</v>
      </c>
      <c r="N8" s="73">
        <v>388949.93573000003</v>
      </c>
      <c r="O8" s="73">
        <v>0</v>
      </c>
      <c r="P8" s="73">
        <v>0</v>
      </c>
      <c r="Q8" s="73">
        <v>0</v>
      </c>
      <c r="R8" s="73">
        <v>0</v>
      </c>
      <c r="S8" s="200"/>
    </row>
    <row r="9" spans="1:19" ht="25.15" customHeight="1">
      <c r="A9" s="200"/>
      <c r="B9" s="204"/>
      <c r="C9" s="200"/>
      <c r="D9" s="206"/>
      <c r="E9" s="206"/>
      <c r="F9" s="200"/>
      <c r="G9" s="200"/>
      <c r="H9" s="200"/>
      <c r="I9" s="200"/>
      <c r="J9" s="200"/>
      <c r="K9" s="108" t="s">
        <v>3</v>
      </c>
      <c r="L9" s="72">
        <f>SUM(M9:R9)</f>
        <v>104809.74400000001</v>
      </c>
      <c r="M9" s="73">
        <v>104809.74400000001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200"/>
    </row>
    <row r="10" spans="1:19" ht="25.15" customHeight="1">
      <c r="A10" s="200"/>
      <c r="B10" s="204"/>
      <c r="C10" s="200"/>
      <c r="D10" s="207"/>
      <c r="E10" s="207"/>
      <c r="F10" s="200"/>
      <c r="G10" s="200"/>
      <c r="H10" s="200"/>
      <c r="I10" s="200"/>
      <c r="J10" s="200"/>
      <c r="K10" s="108" t="s">
        <v>4</v>
      </c>
      <c r="L10" s="72">
        <f>SUM(M10:R10)</f>
        <v>494.25393000000003</v>
      </c>
      <c r="M10" s="73">
        <v>494.25393000000003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200"/>
    </row>
  </sheetData>
  <mergeCells count="21">
    <mergeCell ref="K5:K6"/>
    <mergeCell ref="L5:L6"/>
    <mergeCell ref="S5:S6"/>
    <mergeCell ref="M5:R5"/>
    <mergeCell ref="S7:S10"/>
    <mergeCell ref="I7:I10"/>
    <mergeCell ref="J7:J10"/>
    <mergeCell ref="H7:H10"/>
    <mergeCell ref="F7:F10"/>
    <mergeCell ref="N1:S2"/>
    <mergeCell ref="A3:S3"/>
    <mergeCell ref="A5:A6"/>
    <mergeCell ref="B5:B6"/>
    <mergeCell ref="C5:I5"/>
    <mergeCell ref="J5:J6"/>
    <mergeCell ref="A7:A10"/>
    <mergeCell ref="B7:B10"/>
    <mergeCell ref="C7:C10"/>
    <mergeCell ref="D7:D10"/>
    <mergeCell ref="E7:E10"/>
    <mergeCell ref="G7:G10"/>
  </mergeCells>
  <pageMargins left="0.78740157480314965" right="0.19685039370078741" top="0.15748031496062992" bottom="0.15748031496062992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tabSelected="1" topLeftCell="A22" workbookViewId="0">
      <selection activeCell="J47" sqref="J47"/>
    </sheetView>
  </sheetViews>
  <sheetFormatPr defaultColWidth="8.85546875" defaultRowHeight="12.75"/>
  <cols>
    <col min="1" max="1" width="3.7109375" style="4" customWidth="1"/>
    <col min="2" max="2" width="21.140625" style="4" customWidth="1"/>
    <col min="3" max="3" width="8.85546875" style="4" customWidth="1"/>
    <col min="4" max="4" width="11.7109375" style="4" customWidth="1"/>
    <col min="5" max="5" width="6.42578125" style="4" customWidth="1"/>
    <col min="6" max="6" width="6" style="4" customWidth="1"/>
    <col min="7" max="7" width="7.7109375" style="4" customWidth="1"/>
    <col min="8" max="8" width="4.28515625" style="4" customWidth="1"/>
    <col min="9" max="9" width="8.28515625" style="4" customWidth="1"/>
    <col min="10" max="10" width="12.28515625" style="4" customWidth="1"/>
    <col min="11" max="11" width="6.7109375" style="4" customWidth="1"/>
    <col min="12" max="12" width="15.140625" style="4" customWidth="1"/>
    <col min="13" max="13" width="15" style="4" customWidth="1"/>
    <col min="14" max="14" width="16.85546875" style="4" customWidth="1"/>
    <col min="15" max="15" width="11.42578125" style="4" customWidth="1"/>
    <col min="16" max="16" width="11.5703125" style="4" customWidth="1"/>
    <col min="17" max="17" width="13.7109375" style="4" customWidth="1"/>
    <col min="18" max="18" width="14.5703125" style="4" customWidth="1"/>
    <col min="19" max="16384" width="8.85546875" style="4"/>
  </cols>
  <sheetData>
    <row r="1" spans="1:21" ht="65.25" customHeight="1">
      <c r="J1" s="220" t="s">
        <v>300</v>
      </c>
      <c r="K1" s="220"/>
      <c r="L1" s="220"/>
      <c r="M1" s="220"/>
      <c r="N1" s="220"/>
      <c r="O1" s="220"/>
      <c r="P1" s="5"/>
      <c r="Q1" s="5"/>
    </row>
    <row r="2" spans="1:21" ht="12" customHeight="1">
      <c r="K2" s="14"/>
      <c r="L2" s="14"/>
      <c r="M2" s="14"/>
      <c r="N2" s="14"/>
      <c r="O2" s="14"/>
      <c r="P2" s="5"/>
      <c r="Q2" s="5"/>
    </row>
    <row r="3" spans="1:21" ht="76.5" customHeight="1">
      <c r="B3" s="223" t="s">
        <v>181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5"/>
      <c r="Q3" s="5"/>
    </row>
    <row r="4" spans="1:21" ht="13.5" thickBot="1"/>
    <row r="5" spans="1:21" ht="21" customHeight="1">
      <c r="A5" s="217" t="s">
        <v>1</v>
      </c>
      <c r="B5" s="224" t="s">
        <v>21</v>
      </c>
      <c r="C5" s="224" t="s">
        <v>43</v>
      </c>
      <c r="D5" s="224"/>
      <c r="E5" s="222" t="s">
        <v>22</v>
      </c>
      <c r="F5" s="222" t="s">
        <v>23</v>
      </c>
      <c r="G5" s="222" t="s">
        <v>44</v>
      </c>
      <c r="H5" s="222" t="s">
        <v>24</v>
      </c>
      <c r="I5" s="222" t="s">
        <v>45</v>
      </c>
      <c r="J5" s="222" t="s">
        <v>25</v>
      </c>
      <c r="K5" s="222" t="s">
        <v>26</v>
      </c>
      <c r="L5" s="224" t="s">
        <v>27</v>
      </c>
      <c r="M5" s="224"/>
      <c r="N5" s="224"/>
      <c r="O5" s="227"/>
      <c r="P5" s="6"/>
      <c r="Q5" s="6"/>
      <c r="R5" s="6"/>
      <c r="S5" s="6"/>
      <c r="T5" s="6"/>
      <c r="U5" s="6"/>
    </row>
    <row r="6" spans="1:21" ht="22.5" customHeight="1">
      <c r="A6" s="218"/>
      <c r="B6" s="225"/>
      <c r="C6" s="225"/>
      <c r="D6" s="225"/>
      <c r="E6" s="230"/>
      <c r="F6" s="230"/>
      <c r="G6" s="221"/>
      <c r="H6" s="221"/>
      <c r="I6" s="221"/>
      <c r="J6" s="221"/>
      <c r="K6" s="221"/>
      <c r="L6" s="221" t="s">
        <v>2</v>
      </c>
      <c r="M6" s="7"/>
      <c r="N6" s="228" t="s">
        <v>28</v>
      </c>
      <c r="O6" s="229"/>
      <c r="P6" s="6"/>
      <c r="Q6" s="6"/>
      <c r="R6" s="6"/>
      <c r="S6" s="6"/>
      <c r="T6" s="6"/>
      <c r="U6" s="6"/>
    </row>
    <row r="7" spans="1:21" ht="140.25" customHeight="1">
      <c r="A7" s="218"/>
      <c r="B7" s="225"/>
      <c r="C7" s="226"/>
      <c r="D7" s="226"/>
      <c r="E7" s="230"/>
      <c r="F7" s="230"/>
      <c r="G7" s="221"/>
      <c r="H7" s="221"/>
      <c r="I7" s="221"/>
      <c r="J7" s="221"/>
      <c r="K7" s="221"/>
      <c r="L7" s="221"/>
      <c r="M7" s="12" t="s">
        <v>46</v>
      </c>
      <c r="N7" s="12" t="s">
        <v>47</v>
      </c>
      <c r="O7" s="8" t="s">
        <v>29</v>
      </c>
      <c r="P7" s="6"/>
      <c r="Q7" s="6"/>
      <c r="R7" s="6"/>
      <c r="S7" s="6"/>
      <c r="T7" s="6"/>
      <c r="U7" s="6"/>
    </row>
    <row r="8" spans="1:21" ht="25.9" customHeight="1">
      <c r="A8" s="219"/>
      <c r="B8" s="226"/>
      <c r="C8" s="13" t="s">
        <v>30</v>
      </c>
      <c r="D8" s="13" t="s">
        <v>31</v>
      </c>
      <c r="E8" s="230"/>
      <c r="F8" s="230"/>
      <c r="G8" s="13" t="s">
        <v>32</v>
      </c>
      <c r="H8" s="13" t="s">
        <v>32</v>
      </c>
      <c r="I8" s="13" t="s">
        <v>33</v>
      </c>
      <c r="J8" s="13" t="s">
        <v>33</v>
      </c>
      <c r="K8" s="13" t="s">
        <v>11</v>
      </c>
      <c r="L8" s="13" t="s">
        <v>34</v>
      </c>
      <c r="M8" s="13" t="s">
        <v>34</v>
      </c>
      <c r="N8" s="13" t="s">
        <v>34</v>
      </c>
      <c r="O8" s="13" t="s">
        <v>34</v>
      </c>
      <c r="P8" s="6"/>
      <c r="Q8" s="6"/>
      <c r="R8" s="6"/>
      <c r="S8" s="6"/>
      <c r="T8" s="6"/>
      <c r="U8" s="6"/>
    </row>
    <row r="9" spans="1:21" ht="13.9" customHeight="1" thickBo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1">
        <v>15</v>
      </c>
    </row>
    <row r="10" spans="1:21" ht="66.95" customHeight="1">
      <c r="A10" s="216" t="s">
        <v>84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1:21" ht="24.95" customHeight="1">
      <c r="A11" s="213" t="s">
        <v>63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5"/>
    </row>
    <row r="12" spans="1:21" ht="24.95" customHeight="1">
      <c r="A12" s="21">
        <v>1</v>
      </c>
      <c r="B12" s="25" t="s">
        <v>75</v>
      </c>
      <c r="C12" s="17" t="s">
        <v>73</v>
      </c>
      <c r="D12" s="23">
        <v>44152</v>
      </c>
      <c r="E12" s="18">
        <v>2023</v>
      </c>
      <c r="F12" s="18">
        <v>2023</v>
      </c>
      <c r="G12" s="21"/>
      <c r="H12" s="17">
        <f>'Прил. 4'!C14</f>
        <v>14</v>
      </c>
      <c r="I12" s="13">
        <f>I26</f>
        <v>778.9</v>
      </c>
      <c r="J12" s="13">
        <f>'Прил. 4'!E14</f>
        <v>311.5</v>
      </c>
      <c r="K12" s="82">
        <v>6</v>
      </c>
      <c r="L12" s="118">
        <f>'Прил. 4'!I14</f>
        <v>52691.1</v>
      </c>
      <c r="M12" s="118">
        <f>'Прил. 4'!J14</f>
        <v>52638.408900000002</v>
      </c>
      <c r="N12" s="13">
        <f>'Прил. 4'!K14</f>
        <v>0</v>
      </c>
      <c r="O12" s="118">
        <f>'Прил. 4'!L14</f>
        <v>52.691099999999999</v>
      </c>
      <c r="Q12" s="4">
        <f>H12+H26</f>
        <v>26</v>
      </c>
      <c r="T12" s="154" t="s">
        <v>316</v>
      </c>
      <c r="U12" s="4" t="s">
        <v>317</v>
      </c>
    </row>
    <row r="13" spans="1:21" ht="24.95" customHeight="1">
      <c r="A13" s="21">
        <v>2</v>
      </c>
      <c r="B13" s="25" t="s">
        <v>58</v>
      </c>
      <c r="C13" s="17" t="s">
        <v>60</v>
      </c>
      <c r="D13" s="23">
        <v>43014</v>
      </c>
      <c r="E13" s="18">
        <v>2023</v>
      </c>
      <c r="F13" s="18">
        <v>2023</v>
      </c>
      <c r="G13" s="21"/>
      <c r="H13" s="17">
        <v>7</v>
      </c>
      <c r="I13" s="21">
        <v>338.4</v>
      </c>
      <c r="J13" s="21">
        <v>196.5</v>
      </c>
      <c r="K13" s="82">
        <v>5</v>
      </c>
      <c r="L13" s="20">
        <f>'Прил. 4'!I21</f>
        <v>30098.358</v>
      </c>
      <c r="M13" s="20">
        <f>'Прил. 4'!J21</f>
        <v>20144.079304999999</v>
      </c>
      <c r="N13" s="20">
        <f>'Прил. 4'!K21</f>
        <v>9924.1803360000013</v>
      </c>
      <c r="O13" s="20">
        <f>'Прил. 4'!L21</f>
        <v>30.098358999999999</v>
      </c>
      <c r="Q13" s="4">
        <f>H13+H27</f>
        <v>10</v>
      </c>
      <c r="T13" s="4">
        <f>Q13+Q14+Q22+Q23+Q38+Q17+Q19+Q35+Q36</f>
        <v>101</v>
      </c>
      <c r="U13" s="4">
        <f>Q12+Q15+Q16+Q18+Q20+Q32+Q33+Q34+Q37</f>
        <v>162</v>
      </c>
    </row>
    <row r="14" spans="1:21" ht="24.95" customHeight="1">
      <c r="A14" s="21">
        <v>3</v>
      </c>
      <c r="B14" s="25" t="s">
        <v>67</v>
      </c>
      <c r="C14" s="17" t="s">
        <v>60</v>
      </c>
      <c r="D14" s="23">
        <v>43014</v>
      </c>
      <c r="E14" s="18">
        <v>2023</v>
      </c>
      <c r="F14" s="18">
        <v>2023</v>
      </c>
      <c r="G14" s="21"/>
      <c r="H14" s="17">
        <f>'Прил. 4'!C29</f>
        <v>6</v>
      </c>
      <c r="I14" s="116">
        <v>320.60000000000002</v>
      </c>
      <c r="J14" s="116">
        <v>320.60000000000002</v>
      </c>
      <c r="K14" s="82">
        <v>6</v>
      </c>
      <c r="L14" s="22">
        <f>'Прил. 4'!I29</f>
        <v>46714.169000000002</v>
      </c>
      <c r="M14" s="22">
        <f>'Прил. 4'!J29</f>
        <v>36073.800239999997</v>
      </c>
      <c r="N14" s="22">
        <f>'Прил. 4'!K29</f>
        <v>10593.654591</v>
      </c>
      <c r="O14" s="22">
        <f>'Прил. 4'!L29</f>
        <v>46.714168999999998</v>
      </c>
      <c r="Q14" s="4">
        <f>H14</f>
        <v>6</v>
      </c>
    </row>
    <row r="15" spans="1:21" ht="24.95" customHeight="1">
      <c r="A15" s="21">
        <v>4</v>
      </c>
      <c r="B15" s="25" t="s">
        <v>72</v>
      </c>
      <c r="C15" s="17" t="s">
        <v>73</v>
      </c>
      <c r="D15" s="23">
        <v>44152</v>
      </c>
      <c r="E15" s="18">
        <v>2023</v>
      </c>
      <c r="F15" s="18">
        <v>2023</v>
      </c>
      <c r="G15" s="18"/>
      <c r="H15" s="19">
        <f>'Прил. 4'!C33</f>
        <v>6</v>
      </c>
      <c r="I15" s="66">
        <v>381.2</v>
      </c>
      <c r="J15" s="117">
        <v>106.7</v>
      </c>
      <c r="K15" s="81">
        <v>2</v>
      </c>
      <c r="L15" s="20">
        <f>'Прил. 4'!I33</f>
        <v>21199.199999999997</v>
      </c>
      <c r="M15" s="20">
        <f>'Прил. 4'!J33</f>
        <v>21178.000799999998</v>
      </c>
      <c r="N15" s="20">
        <f>'Прил. 4'!K33</f>
        <v>0</v>
      </c>
      <c r="O15" s="20">
        <f>'Прил. 4'!L33</f>
        <v>21.199199999999998</v>
      </c>
      <c r="Q15" s="4">
        <f>H15+H28</f>
        <v>16</v>
      </c>
    </row>
    <row r="16" spans="1:21" ht="24.95" customHeight="1">
      <c r="A16" s="21">
        <v>5</v>
      </c>
      <c r="B16" s="25" t="s">
        <v>74</v>
      </c>
      <c r="C16" s="17" t="s">
        <v>73</v>
      </c>
      <c r="D16" s="23">
        <v>44152</v>
      </c>
      <c r="E16" s="18">
        <v>2023</v>
      </c>
      <c r="F16" s="18">
        <v>2023</v>
      </c>
      <c r="G16" s="18"/>
      <c r="H16" s="19">
        <f>'Прил. 4'!C36</f>
        <v>2</v>
      </c>
      <c r="I16" s="66">
        <v>504.1</v>
      </c>
      <c r="J16" s="117">
        <v>53.3</v>
      </c>
      <c r="K16" s="81">
        <v>1</v>
      </c>
      <c r="L16" s="20">
        <f>'Прил. 4'!I36</f>
        <v>10599.599999999999</v>
      </c>
      <c r="M16" s="20">
        <f>'Прил. 4'!J36</f>
        <v>10589.000399999999</v>
      </c>
      <c r="N16" s="20">
        <f>'Прил. 4'!K36</f>
        <v>0</v>
      </c>
      <c r="O16" s="20">
        <f>'Прил. 4'!L36</f>
        <v>10.599599999999999</v>
      </c>
      <c r="Q16" s="4">
        <f>H16+H29</f>
        <v>17</v>
      </c>
    </row>
    <row r="17" spans="1:17" ht="24.95" customHeight="1">
      <c r="A17" s="16">
        <v>6</v>
      </c>
      <c r="B17" s="24" t="s">
        <v>64</v>
      </c>
      <c r="C17" s="17" t="s">
        <v>65</v>
      </c>
      <c r="D17" s="23">
        <v>43305</v>
      </c>
      <c r="E17" s="18">
        <v>2023</v>
      </c>
      <c r="F17" s="18">
        <v>2023</v>
      </c>
      <c r="G17" s="18"/>
      <c r="H17" s="19">
        <f>'Прил. 4'!C43</f>
        <v>13</v>
      </c>
      <c r="I17" s="18">
        <v>406.5</v>
      </c>
      <c r="J17" s="18">
        <v>233.9</v>
      </c>
      <c r="K17" s="81">
        <v>5</v>
      </c>
      <c r="L17" s="20">
        <f>'Прил. 4'!I43</f>
        <v>42495.75</v>
      </c>
      <c r="M17" s="20">
        <f>'Прил. 4'!J43</f>
        <v>42453.254249999998</v>
      </c>
      <c r="N17" s="20">
        <f>'Прил. 4'!K43</f>
        <v>0</v>
      </c>
      <c r="O17" s="20">
        <f>'Прил. 4'!L43</f>
        <v>42.495750000000001</v>
      </c>
      <c r="Q17" s="4">
        <f>H17</f>
        <v>13</v>
      </c>
    </row>
    <row r="18" spans="1:17" ht="24.95" customHeight="1">
      <c r="A18" s="21">
        <v>7</v>
      </c>
      <c r="B18" s="25" t="s">
        <v>76</v>
      </c>
      <c r="C18" s="17" t="s">
        <v>73</v>
      </c>
      <c r="D18" s="23">
        <v>44152</v>
      </c>
      <c r="E18" s="18">
        <v>2023</v>
      </c>
      <c r="F18" s="18">
        <v>2023</v>
      </c>
      <c r="G18" s="18"/>
      <c r="H18" s="19">
        <f>'Прил. 4'!C57</f>
        <v>21</v>
      </c>
      <c r="I18" s="66">
        <v>741.3</v>
      </c>
      <c r="J18" s="18">
        <v>741.3</v>
      </c>
      <c r="K18" s="81">
        <v>12</v>
      </c>
      <c r="L18" s="20">
        <f>'Прил. 4'!I57</f>
        <v>96593.385000000009</v>
      </c>
      <c r="M18" s="20">
        <f>'Прил. 4'!J57</f>
        <v>69502.220955000012</v>
      </c>
      <c r="N18" s="20">
        <f>'Прил. 4'!K57</f>
        <v>26994.570660000001</v>
      </c>
      <c r="O18" s="20">
        <f>'Прил. 4'!L57</f>
        <v>96.593385000000012</v>
      </c>
      <c r="Q18" s="4">
        <f>H18</f>
        <v>21</v>
      </c>
    </row>
    <row r="19" spans="1:17" ht="24.95" customHeight="1">
      <c r="A19" s="21">
        <v>8</v>
      </c>
      <c r="B19" s="25" t="s">
        <v>66</v>
      </c>
      <c r="C19" s="17" t="s">
        <v>65</v>
      </c>
      <c r="D19" s="23">
        <v>43305</v>
      </c>
      <c r="E19" s="18">
        <v>2023</v>
      </c>
      <c r="F19" s="18">
        <v>2023</v>
      </c>
      <c r="G19" s="21"/>
      <c r="H19" s="17">
        <v>22</v>
      </c>
      <c r="I19" s="21">
        <v>728.8</v>
      </c>
      <c r="J19" s="21">
        <v>728.8</v>
      </c>
      <c r="K19" s="82">
        <v>12</v>
      </c>
      <c r="L19" s="20">
        <f>'Прил. 4'!I71</f>
        <v>101442.28399999999</v>
      </c>
      <c r="M19" s="20">
        <f>'Прил. 4'!J71</f>
        <v>65875.213579999996</v>
      </c>
      <c r="N19" s="20">
        <f>'Прил. 4'!K71</f>
        <v>35465.628133999999</v>
      </c>
      <c r="O19" s="20">
        <f>'Прил. 4'!L71</f>
        <v>101.44228599999998</v>
      </c>
      <c r="Q19" s="4">
        <f>H19</f>
        <v>22</v>
      </c>
    </row>
    <row r="20" spans="1:17" ht="24.95" customHeight="1">
      <c r="A20" s="21">
        <v>9</v>
      </c>
      <c r="B20" s="25" t="s">
        <v>77</v>
      </c>
      <c r="C20" s="17" t="s">
        <v>73</v>
      </c>
      <c r="D20" s="23">
        <v>44152</v>
      </c>
      <c r="E20" s="18">
        <v>2023</v>
      </c>
      <c r="F20" s="18">
        <v>2023</v>
      </c>
      <c r="G20" s="21"/>
      <c r="H20" s="17">
        <f>'Прил. 4'!C74</f>
        <v>4</v>
      </c>
      <c r="I20" s="66">
        <v>746.6</v>
      </c>
      <c r="J20" s="116">
        <f>'Прил. 4'!E74</f>
        <v>55.2</v>
      </c>
      <c r="K20" s="82">
        <v>1</v>
      </c>
      <c r="L20" s="22">
        <f>'Прил. 4'!I74</f>
        <v>10599.599999999999</v>
      </c>
      <c r="M20" s="22">
        <f>'Прил. 4'!J74</f>
        <v>10589.000399999999</v>
      </c>
      <c r="N20" s="22">
        <f>'Прил. 4'!K74</f>
        <v>0</v>
      </c>
      <c r="O20" s="22">
        <f>'Прил. 4'!L74</f>
        <v>10.599599999999999</v>
      </c>
      <c r="Q20" s="4">
        <f>H20+H31</f>
        <v>16</v>
      </c>
    </row>
    <row r="21" spans="1:17" ht="24.95" customHeight="1">
      <c r="A21" s="21">
        <v>10</v>
      </c>
      <c r="B21" s="25" t="s">
        <v>68</v>
      </c>
      <c r="C21" s="17" t="s">
        <v>60</v>
      </c>
      <c r="D21" s="23">
        <v>43014</v>
      </c>
      <c r="E21" s="18">
        <v>2023</v>
      </c>
      <c r="F21" s="18">
        <v>2023</v>
      </c>
      <c r="G21" s="21"/>
      <c r="H21" s="17">
        <v>1</v>
      </c>
      <c r="I21" s="66">
        <v>334.5</v>
      </c>
      <c r="J21" s="116">
        <v>50.4</v>
      </c>
      <c r="K21" s="82">
        <v>1</v>
      </c>
      <c r="L21" s="187">
        <v>6179.857</v>
      </c>
      <c r="M21" s="188">
        <f>81.82065*H21</f>
        <v>81.820650000000001</v>
      </c>
      <c r="N21" s="188">
        <f>L21-M21-O21</f>
        <v>6091.8564930000002</v>
      </c>
      <c r="O21" s="188">
        <f>L21*0.1%</f>
        <v>6.1798570000000002</v>
      </c>
    </row>
    <row r="22" spans="1:17" ht="24.95" customHeight="1">
      <c r="A22" s="21">
        <v>11</v>
      </c>
      <c r="B22" s="25" t="s">
        <v>69</v>
      </c>
      <c r="C22" s="17" t="s">
        <v>60</v>
      </c>
      <c r="D22" s="23">
        <v>43014</v>
      </c>
      <c r="E22" s="18">
        <v>2023</v>
      </c>
      <c r="F22" s="18">
        <v>2023</v>
      </c>
      <c r="G22" s="21"/>
      <c r="H22" s="17">
        <f>'Прил. 4'!C83</f>
        <v>6</v>
      </c>
      <c r="I22" s="66">
        <v>485.1</v>
      </c>
      <c r="J22" s="66">
        <f>'Прил. 4'!E83</f>
        <v>177.5</v>
      </c>
      <c r="K22" s="83">
        <v>4</v>
      </c>
      <c r="L22" s="105">
        <f>'Прил. 4'!I83</f>
        <v>26003.564999999999</v>
      </c>
      <c r="M22" s="46">
        <f>'Прил. 4'!J83</f>
        <v>20718.396849999997</v>
      </c>
      <c r="N22" s="46">
        <f>'Прил. 4'!K83</f>
        <v>5259.1645800000006</v>
      </c>
      <c r="O22" s="46">
        <f>'Прил. 4'!L83</f>
        <v>26.003564999999998</v>
      </c>
      <c r="Q22" s="4">
        <f>H22+H39</f>
        <v>16</v>
      </c>
    </row>
    <row r="23" spans="1:17" ht="24.95" customHeight="1">
      <c r="A23" s="21">
        <v>12</v>
      </c>
      <c r="B23" s="25" t="s">
        <v>70</v>
      </c>
      <c r="C23" s="17" t="s">
        <v>71</v>
      </c>
      <c r="D23" s="23">
        <v>42873</v>
      </c>
      <c r="E23" s="21">
        <v>2023</v>
      </c>
      <c r="F23" s="21">
        <v>2023</v>
      </c>
      <c r="G23" s="21"/>
      <c r="H23" s="17">
        <f>'Прил. 4'!C88</f>
        <v>9</v>
      </c>
      <c r="I23" s="66">
        <v>493.1</v>
      </c>
      <c r="J23" s="66">
        <f>'Прил. 4'!E88</f>
        <v>153</v>
      </c>
      <c r="K23" s="82">
        <v>3</v>
      </c>
      <c r="L23" s="22">
        <f>'Прил. 4'!I88</f>
        <v>49637.065649999997</v>
      </c>
      <c r="M23" s="22">
        <f>'Прил. 4'!J88</f>
        <v>35064.799279999999</v>
      </c>
      <c r="N23" s="22">
        <f>'Прил. 4'!K88</f>
        <v>14522.62932</v>
      </c>
      <c r="O23" s="22">
        <f>'Прил. 4'!L88</f>
        <v>49.637059000000001</v>
      </c>
      <c r="Q23" s="4">
        <f>H23+H40</f>
        <v>24</v>
      </c>
    </row>
    <row r="24" spans="1:17" ht="24.95" customHeight="1" thickBot="1">
      <c r="A24" s="26"/>
      <c r="B24" s="211" t="s">
        <v>48</v>
      </c>
      <c r="C24" s="212"/>
      <c r="D24" s="27"/>
      <c r="E24" s="27"/>
      <c r="F24" s="27"/>
      <c r="G24" s="28"/>
      <c r="H24" s="28">
        <f>SUM(H12:H23)</f>
        <v>111</v>
      </c>
      <c r="I24" s="29">
        <f t="shared" ref="I24:O24" si="0">SUM(I12:I23)</f>
        <v>6259.1000000000013</v>
      </c>
      <c r="J24" s="29">
        <f t="shared" si="0"/>
        <v>3128.7</v>
      </c>
      <c r="K24" s="28">
        <f t="shared" si="0"/>
        <v>58</v>
      </c>
      <c r="L24" s="59">
        <f t="shared" si="0"/>
        <v>494253.93365000002</v>
      </c>
      <c r="M24" s="59">
        <f t="shared" si="0"/>
        <v>384907.99560999998</v>
      </c>
      <c r="N24" s="59">
        <f t="shared" si="0"/>
        <v>108851.684114</v>
      </c>
      <c r="O24" s="59">
        <f t="shared" si="0"/>
        <v>494.25393000000003</v>
      </c>
    </row>
    <row r="25" spans="1:17" ht="24.95" customHeight="1">
      <c r="A25" s="213" t="s">
        <v>83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5"/>
    </row>
    <row r="26" spans="1:17" ht="24.95" customHeight="1">
      <c r="A26" s="21">
        <v>1</v>
      </c>
      <c r="B26" s="25" t="s">
        <v>75</v>
      </c>
      <c r="C26" s="17" t="s">
        <v>73</v>
      </c>
      <c r="D26" s="23">
        <v>44152</v>
      </c>
      <c r="E26" s="18">
        <v>2024</v>
      </c>
      <c r="F26" s="18">
        <v>2024</v>
      </c>
      <c r="G26" s="21"/>
      <c r="H26" s="17">
        <v>12</v>
      </c>
      <c r="I26" s="66">
        <v>778.9</v>
      </c>
      <c r="J26" s="66">
        <f>'Прил. 5'!E18</f>
        <v>467.40000000000003</v>
      </c>
      <c r="K26" s="82">
        <v>10</v>
      </c>
      <c r="L26" s="22">
        <v>0</v>
      </c>
      <c r="M26" s="22">
        <f>'Прил. 5'!J18</f>
        <v>0</v>
      </c>
      <c r="N26" s="22">
        <f>'Прил. 5'!K18</f>
        <v>0</v>
      </c>
      <c r="O26" s="22">
        <f>'Прил. 5'!L18</f>
        <v>0</v>
      </c>
    </row>
    <row r="27" spans="1:17" ht="24.95" customHeight="1">
      <c r="A27" s="21">
        <v>2</v>
      </c>
      <c r="B27" s="25" t="s">
        <v>58</v>
      </c>
      <c r="C27" s="17" t="s">
        <v>60</v>
      </c>
      <c r="D27" s="23">
        <v>43014</v>
      </c>
      <c r="E27" s="18">
        <v>2024</v>
      </c>
      <c r="F27" s="18">
        <v>2024</v>
      </c>
      <c r="G27" s="21"/>
      <c r="H27" s="17">
        <v>3</v>
      </c>
      <c r="I27" s="21">
        <v>338.4</v>
      </c>
      <c r="J27" s="21">
        <v>40.6</v>
      </c>
      <c r="K27" s="82">
        <v>1</v>
      </c>
      <c r="L27" s="20">
        <v>0</v>
      </c>
      <c r="M27" s="20">
        <f>'Прил. 4'!J34</f>
        <v>0</v>
      </c>
      <c r="N27" s="20">
        <f>'Прил. 4'!K34</f>
        <v>0</v>
      </c>
      <c r="O27" s="20">
        <f>'Прил. 4'!L34</f>
        <v>0</v>
      </c>
    </row>
    <row r="28" spans="1:17" ht="24.95" customHeight="1">
      <c r="A28" s="21">
        <v>3</v>
      </c>
      <c r="B28" s="25" t="s">
        <v>72</v>
      </c>
      <c r="C28" s="17" t="s">
        <v>73</v>
      </c>
      <c r="D28" s="23">
        <v>44152</v>
      </c>
      <c r="E28" s="18">
        <v>2024</v>
      </c>
      <c r="F28" s="18">
        <v>2024</v>
      </c>
      <c r="G28" s="21"/>
      <c r="H28" s="17">
        <v>10</v>
      </c>
      <c r="I28" s="66">
        <v>381.2</v>
      </c>
      <c r="J28" s="66">
        <f>'Прил. 5'!E29</f>
        <v>274.5</v>
      </c>
      <c r="K28" s="82">
        <v>6</v>
      </c>
      <c r="L28" s="22">
        <v>0</v>
      </c>
      <c r="M28" s="22">
        <f>'Прил. 5'!J29</f>
        <v>0</v>
      </c>
      <c r="N28" s="22">
        <f>'Прил. 5'!K29</f>
        <v>0</v>
      </c>
      <c r="O28" s="22">
        <f>'Прил. 5'!L29</f>
        <v>0</v>
      </c>
    </row>
    <row r="29" spans="1:17" ht="24.95" customHeight="1">
      <c r="A29" s="21">
        <v>4</v>
      </c>
      <c r="B29" s="25" t="s">
        <v>74</v>
      </c>
      <c r="C29" s="17" t="s">
        <v>73</v>
      </c>
      <c r="D29" s="23">
        <v>44152</v>
      </c>
      <c r="E29" s="18">
        <v>2024</v>
      </c>
      <c r="F29" s="18">
        <v>2024</v>
      </c>
      <c r="G29" s="21"/>
      <c r="H29" s="17">
        <v>15</v>
      </c>
      <c r="I29" s="66">
        <v>504.1</v>
      </c>
      <c r="J29" s="66">
        <f>'Прил. 5'!E42</f>
        <v>450.79999999999995</v>
      </c>
      <c r="K29" s="82">
        <v>11</v>
      </c>
      <c r="L29" s="22">
        <v>0</v>
      </c>
      <c r="M29" s="22">
        <f>'Прил. 5'!J42</f>
        <v>0</v>
      </c>
      <c r="N29" s="22">
        <f>'Прил. 5'!K42</f>
        <v>0</v>
      </c>
      <c r="O29" s="22">
        <f>'Прил. 5'!L42</f>
        <v>0</v>
      </c>
    </row>
    <row r="30" spans="1:17" ht="24.95" customHeight="1">
      <c r="A30" s="16">
        <v>5</v>
      </c>
      <c r="B30" s="24" t="s">
        <v>64</v>
      </c>
      <c r="C30" s="17" t="s">
        <v>65</v>
      </c>
      <c r="D30" s="23">
        <v>43305</v>
      </c>
      <c r="E30" s="18">
        <v>2024</v>
      </c>
      <c r="F30" s="18">
        <v>2024</v>
      </c>
      <c r="G30" s="21"/>
      <c r="H30" s="17">
        <v>4</v>
      </c>
      <c r="I30" s="18">
        <v>406.5</v>
      </c>
      <c r="J30" s="57">
        <v>172.6</v>
      </c>
      <c r="K30" s="82">
        <v>3</v>
      </c>
      <c r="L30" s="22">
        <v>0</v>
      </c>
      <c r="M30" s="22">
        <v>0</v>
      </c>
      <c r="N30" s="22">
        <v>0</v>
      </c>
      <c r="O30" s="22">
        <v>0</v>
      </c>
    </row>
    <row r="31" spans="1:17" ht="24.95" customHeight="1">
      <c r="A31" s="21">
        <v>6</v>
      </c>
      <c r="B31" s="25" t="s">
        <v>77</v>
      </c>
      <c r="C31" s="17" t="s">
        <v>73</v>
      </c>
      <c r="D31" s="23">
        <v>44152</v>
      </c>
      <c r="E31" s="18">
        <v>2024</v>
      </c>
      <c r="F31" s="18">
        <v>2024</v>
      </c>
      <c r="G31" s="21"/>
      <c r="H31" s="17">
        <v>12</v>
      </c>
      <c r="I31" s="66">
        <v>746.6</v>
      </c>
      <c r="J31" s="116">
        <f>'Прил. 5'!E60</f>
        <v>691.4</v>
      </c>
      <c r="K31" s="82">
        <v>11</v>
      </c>
      <c r="L31" s="22">
        <v>0</v>
      </c>
      <c r="M31" s="22">
        <f>'Прил. 5'!J60</f>
        <v>0</v>
      </c>
      <c r="N31" s="22">
        <f>'Прил. 5'!K60</f>
        <v>0</v>
      </c>
      <c r="O31" s="22">
        <f>'Прил. 5'!L60</f>
        <v>0</v>
      </c>
    </row>
    <row r="32" spans="1:17" ht="24.95" customHeight="1">
      <c r="A32" s="21">
        <v>7</v>
      </c>
      <c r="B32" s="25" t="s">
        <v>78</v>
      </c>
      <c r="C32" s="17" t="s">
        <v>73</v>
      </c>
      <c r="D32" s="23">
        <v>44152</v>
      </c>
      <c r="E32" s="18">
        <v>2024</v>
      </c>
      <c r="F32" s="18">
        <v>2024</v>
      </c>
      <c r="G32" s="21"/>
      <c r="H32" s="17">
        <v>18</v>
      </c>
      <c r="I32" s="66">
        <v>588.29999999999995</v>
      </c>
      <c r="J32" s="66">
        <v>588.29999999999995</v>
      </c>
      <c r="K32" s="83">
        <v>11</v>
      </c>
      <c r="L32" s="22">
        <v>0</v>
      </c>
      <c r="M32" s="22">
        <f>'Прил. 5'!J73</f>
        <v>0</v>
      </c>
      <c r="N32" s="22">
        <f>'Прил. 5'!K73</f>
        <v>0</v>
      </c>
      <c r="O32" s="22">
        <f>'Прил. 5'!L73</f>
        <v>0</v>
      </c>
      <c r="Q32" s="4">
        <f t="shared" ref="Q32:Q38" si="1">H32</f>
        <v>18</v>
      </c>
    </row>
    <row r="33" spans="1:17" ht="24.95" customHeight="1">
      <c r="A33" s="21">
        <v>8</v>
      </c>
      <c r="B33" s="25" t="s">
        <v>79</v>
      </c>
      <c r="C33" s="17" t="s">
        <v>73</v>
      </c>
      <c r="D33" s="23">
        <v>44152</v>
      </c>
      <c r="E33" s="21">
        <v>2024</v>
      </c>
      <c r="F33" s="21">
        <v>2024</v>
      </c>
      <c r="G33" s="21"/>
      <c r="H33" s="17">
        <v>26</v>
      </c>
      <c r="I33" s="66">
        <v>711.9</v>
      </c>
      <c r="J33" s="66">
        <v>711.9</v>
      </c>
      <c r="K33" s="82">
        <v>13</v>
      </c>
      <c r="L33" s="22">
        <v>0</v>
      </c>
      <c r="M33" s="22">
        <f>'Прил. 5'!J88</f>
        <v>0</v>
      </c>
      <c r="N33" s="22">
        <f>'Прил. 5'!K88</f>
        <v>0</v>
      </c>
      <c r="O33" s="22">
        <f>'Прил. 5'!L88</f>
        <v>0</v>
      </c>
      <c r="Q33" s="4">
        <f t="shared" si="1"/>
        <v>26</v>
      </c>
    </row>
    <row r="34" spans="1:17" ht="24.95" customHeight="1">
      <c r="A34" s="21">
        <v>9</v>
      </c>
      <c r="B34" s="25" t="s">
        <v>80</v>
      </c>
      <c r="C34" s="17" t="s">
        <v>73</v>
      </c>
      <c r="D34" s="23">
        <v>44152</v>
      </c>
      <c r="E34" s="21">
        <v>2024</v>
      </c>
      <c r="F34" s="21">
        <v>2024</v>
      </c>
      <c r="G34" s="21"/>
      <c r="H34" s="17">
        <v>7</v>
      </c>
      <c r="I34" s="66">
        <v>386</v>
      </c>
      <c r="J34" s="66">
        <v>386</v>
      </c>
      <c r="K34" s="82">
        <v>6</v>
      </c>
      <c r="L34" s="22">
        <v>0</v>
      </c>
      <c r="M34" s="22">
        <f>'Прил. 5'!J96</f>
        <v>0</v>
      </c>
      <c r="N34" s="22">
        <f>'Прил. 5'!K96</f>
        <v>0</v>
      </c>
      <c r="O34" s="22">
        <f>'Прил. 5'!L96</f>
        <v>0</v>
      </c>
      <c r="Q34" s="4">
        <f t="shared" si="1"/>
        <v>7</v>
      </c>
    </row>
    <row r="35" spans="1:17" ht="24.95" customHeight="1">
      <c r="A35" s="21">
        <v>10</v>
      </c>
      <c r="B35" s="25" t="s">
        <v>82</v>
      </c>
      <c r="C35" s="17" t="s">
        <v>65</v>
      </c>
      <c r="D35" s="23">
        <v>43305</v>
      </c>
      <c r="E35" s="18">
        <v>2024</v>
      </c>
      <c r="F35" s="18">
        <v>2024</v>
      </c>
      <c r="G35" s="21"/>
      <c r="H35" s="17">
        <v>1</v>
      </c>
      <c r="I35" s="66">
        <v>129.30000000000001</v>
      </c>
      <c r="J35" s="66">
        <v>30.2</v>
      </c>
      <c r="K35" s="82">
        <v>1</v>
      </c>
      <c r="L35" s="22">
        <v>0</v>
      </c>
      <c r="M35" s="22">
        <v>0</v>
      </c>
      <c r="N35" s="22">
        <v>0</v>
      </c>
      <c r="O35" s="22">
        <v>0</v>
      </c>
      <c r="Q35" s="4">
        <f t="shared" si="1"/>
        <v>1</v>
      </c>
    </row>
    <row r="36" spans="1:17" ht="24.95" customHeight="1">
      <c r="A36" s="21">
        <v>11</v>
      </c>
      <c r="B36" s="25" t="s">
        <v>59</v>
      </c>
      <c r="C36" s="17" t="s">
        <v>65</v>
      </c>
      <c r="D36" s="23">
        <v>43305</v>
      </c>
      <c r="E36" s="21">
        <v>2024</v>
      </c>
      <c r="F36" s="21">
        <v>2024</v>
      </c>
      <c r="G36" s="21"/>
      <c r="H36" s="17">
        <v>2</v>
      </c>
      <c r="I36" s="66">
        <v>126.2</v>
      </c>
      <c r="J36" s="66">
        <v>62.8</v>
      </c>
      <c r="K36" s="82">
        <v>2</v>
      </c>
      <c r="L36" s="22">
        <v>0</v>
      </c>
      <c r="M36" s="22">
        <v>0</v>
      </c>
      <c r="N36" s="22">
        <v>0</v>
      </c>
      <c r="O36" s="22">
        <v>0</v>
      </c>
      <c r="Q36" s="4">
        <f t="shared" si="1"/>
        <v>2</v>
      </c>
    </row>
    <row r="37" spans="1:17" ht="24.95" customHeight="1">
      <c r="A37" s="21">
        <v>12</v>
      </c>
      <c r="B37" s="25" t="s">
        <v>81</v>
      </c>
      <c r="C37" s="17" t="s">
        <v>73</v>
      </c>
      <c r="D37" s="23">
        <v>44152</v>
      </c>
      <c r="E37" s="21">
        <v>2024</v>
      </c>
      <c r="F37" s="21">
        <v>2024</v>
      </c>
      <c r="G37" s="21"/>
      <c r="H37" s="17">
        <v>15</v>
      </c>
      <c r="I37" s="66">
        <v>509.2</v>
      </c>
      <c r="J37" s="66">
        <v>509.2</v>
      </c>
      <c r="K37" s="82">
        <v>12</v>
      </c>
      <c r="L37" s="22">
        <v>0</v>
      </c>
      <c r="M37" s="22">
        <f>'Прил. 5'!J117</f>
        <v>0</v>
      </c>
      <c r="N37" s="22">
        <f>'Прил. 5'!K117</f>
        <v>0</v>
      </c>
      <c r="O37" s="22">
        <f>'Прил. 5'!L117</f>
        <v>0</v>
      </c>
      <c r="Q37" s="4">
        <f t="shared" si="1"/>
        <v>15</v>
      </c>
    </row>
    <row r="38" spans="1:17" ht="24.95" customHeight="1">
      <c r="A38" s="21">
        <v>13</v>
      </c>
      <c r="B38" s="25" t="s">
        <v>68</v>
      </c>
      <c r="C38" s="17" t="s">
        <v>60</v>
      </c>
      <c r="D38" s="23">
        <v>43014</v>
      </c>
      <c r="E38" s="18">
        <v>2024</v>
      </c>
      <c r="F38" s="18">
        <v>2024</v>
      </c>
      <c r="G38" s="21"/>
      <c r="H38" s="17">
        <v>7</v>
      </c>
      <c r="I38" s="66">
        <v>334.5</v>
      </c>
      <c r="J38" s="66">
        <v>284.10000000000002</v>
      </c>
      <c r="K38" s="82">
        <v>7</v>
      </c>
      <c r="L38" s="22">
        <v>0</v>
      </c>
      <c r="M38" s="22">
        <v>0</v>
      </c>
      <c r="N38" s="22">
        <v>0</v>
      </c>
      <c r="O38" s="22">
        <v>0</v>
      </c>
      <c r="Q38" s="4">
        <f t="shared" si="1"/>
        <v>7</v>
      </c>
    </row>
    <row r="39" spans="1:17" ht="24.95" customHeight="1">
      <c r="A39" s="21">
        <v>14</v>
      </c>
      <c r="B39" s="25" t="s">
        <v>69</v>
      </c>
      <c r="C39" s="17" t="s">
        <v>60</v>
      </c>
      <c r="D39" s="23">
        <v>43014</v>
      </c>
      <c r="E39" s="18">
        <v>2024</v>
      </c>
      <c r="F39" s="18">
        <v>2024</v>
      </c>
      <c r="G39" s="21"/>
      <c r="H39" s="17">
        <v>10</v>
      </c>
      <c r="I39" s="66">
        <v>485.1</v>
      </c>
      <c r="J39" s="66">
        <f>'Прил. 5'!E135</f>
        <v>266.59999999999997</v>
      </c>
      <c r="K39" s="83">
        <v>7</v>
      </c>
      <c r="L39" s="22">
        <v>0</v>
      </c>
      <c r="M39" s="22">
        <v>0</v>
      </c>
      <c r="N39" s="22">
        <v>0</v>
      </c>
      <c r="O39" s="22">
        <v>0</v>
      </c>
    </row>
    <row r="40" spans="1:17" ht="24.95" customHeight="1">
      <c r="A40" s="21">
        <v>15</v>
      </c>
      <c r="B40" s="25" t="s">
        <v>70</v>
      </c>
      <c r="C40" s="17" t="s">
        <v>71</v>
      </c>
      <c r="D40" s="23">
        <v>42873</v>
      </c>
      <c r="E40" s="21">
        <v>2024</v>
      </c>
      <c r="F40" s="21">
        <v>2024</v>
      </c>
      <c r="G40" s="21"/>
      <c r="H40" s="17">
        <v>15</v>
      </c>
      <c r="I40" s="66">
        <v>493.1</v>
      </c>
      <c r="J40" s="66">
        <f>'Прил. 5'!E146</f>
        <v>340.09999999999997</v>
      </c>
      <c r="K40" s="82">
        <v>9</v>
      </c>
      <c r="L40" s="22">
        <v>0</v>
      </c>
      <c r="M40" s="22">
        <f>'Прил. 5'!J146</f>
        <v>0</v>
      </c>
      <c r="N40" s="22">
        <f>'Прил. 5'!K146</f>
        <v>0</v>
      </c>
      <c r="O40" s="22">
        <f>'Прил. 5'!L146</f>
        <v>0</v>
      </c>
    </row>
    <row r="41" spans="1:17" ht="24.95" customHeight="1" thickBot="1">
      <c r="A41" s="26"/>
      <c r="B41" s="211" t="s">
        <v>48</v>
      </c>
      <c r="C41" s="212"/>
      <c r="D41" s="27"/>
      <c r="E41" s="27"/>
      <c r="F41" s="27"/>
      <c r="G41" s="28"/>
      <c r="H41" s="28">
        <f>SUM(H26:H40)</f>
        <v>157</v>
      </c>
      <c r="I41" s="29">
        <f t="shared" ref="I41:O41" si="2">SUM(I26:I40)</f>
        <v>6919.3</v>
      </c>
      <c r="J41" s="29">
        <f t="shared" si="2"/>
        <v>5276.5000000000009</v>
      </c>
      <c r="K41" s="28">
        <f>SUM(K26:K40)</f>
        <v>110</v>
      </c>
      <c r="L41" s="59">
        <f t="shared" si="2"/>
        <v>0</v>
      </c>
      <c r="M41" s="59">
        <f t="shared" si="2"/>
        <v>0</v>
      </c>
      <c r="N41" s="59">
        <f t="shared" si="2"/>
        <v>0</v>
      </c>
      <c r="O41" s="59">
        <f t="shared" si="2"/>
        <v>0</v>
      </c>
      <c r="Q41" s="4">
        <f>SUM(Q12:Q38)</f>
        <v>263</v>
      </c>
    </row>
    <row r="43" spans="1:17">
      <c r="I43" s="109"/>
      <c r="J43" s="109"/>
    </row>
    <row r="45" spans="1:17">
      <c r="J45" s="109"/>
    </row>
  </sheetData>
  <mergeCells count="20">
    <mergeCell ref="J1:O1"/>
    <mergeCell ref="L6:L7"/>
    <mergeCell ref="J5:J7"/>
    <mergeCell ref="B3:O3"/>
    <mergeCell ref="I5:I7"/>
    <mergeCell ref="B5:B8"/>
    <mergeCell ref="C5:D7"/>
    <mergeCell ref="H5:H7"/>
    <mergeCell ref="K5:K7"/>
    <mergeCell ref="L5:O5"/>
    <mergeCell ref="N6:O6"/>
    <mergeCell ref="E5:E8"/>
    <mergeCell ref="F5:F8"/>
    <mergeCell ref="G5:G7"/>
    <mergeCell ref="B41:C41"/>
    <mergeCell ref="A11:O11"/>
    <mergeCell ref="A10:O10"/>
    <mergeCell ref="A5:A8"/>
    <mergeCell ref="A25:O25"/>
    <mergeCell ref="B24:C24"/>
  </mergeCells>
  <pageMargins left="0.39370078740157483" right="0" top="0.27559055118110237" bottom="0.15748031496062992" header="0.19685039370078741" footer="0.23622047244094491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7"/>
  <sheetViews>
    <sheetView topLeftCell="A82" zoomScale="80" zoomScaleNormal="80" workbookViewId="0">
      <selection activeCell="D139" sqref="D139"/>
    </sheetView>
  </sheetViews>
  <sheetFormatPr defaultRowHeight="15"/>
  <cols>
    <col min="1" max="1" width="9.140625" style="102"/>
    <col min="2" max="6" width="10.7109375" style="102" customWidth="1"/>
    <col min="7" max="7" width="13" style="102" customWidth="1"/>
    <col min="8" max="8" width="10.7109375" style="102" customWidth="1"/>
    <col min="9" max="9" width="17.42578125" style="102" customWidth="1"/>
    <col min="10" max="11" width="16" style="102" customWidth="1"/>
    <col min="12" max="12" width="12.5703125" style="102" customWidth="1"/>
    <col min="13" max="13" width="20.85546875" hidden="1" customWidth="1"/>
    <col min="14" max="14" width="16" hidden="1" customWidth="1"/>
    <col min="15" max="15" width="16.140625" hidden="1" customWidth="1"/>
    <col min="16" max="16" width="14.5703125" style="143" hidden="1" customWidth="1"/>
    <col min="17" max="19" width="0" hidden="1" customWidth="1"/>
    <col min="20" max="20" width="20.42578125" hidden="1" customWidth="1"/>
    <col min="21" max="22" width="16.28515625" hidden="1" customWidth="1"/>
    <col min="23" max="23" width="15.42578125" hidden="1" customWidth="1"/>
    <col min="24" max="25" width="10.5703125" hidden="1" customWidth="1"/>
    <col min="26" max="41" width="0" hidden="1" customWidth="1"/>
  </cols>
  <sheetData>
    <row r="1" spans="1:27" ht="61.5" customHeight="1">
      <c r="A1" s="158"/>
      <c r="B1" s="158"/>
      <c r="C1" s="158"/>
      <c r="D1" s="158"/>
      <c r="E1" s="158"/>
      <c r="F1" s="158"/>
      <c r="G1" s="232" t="s">
        <v>301</v>
      </c>
      <c r="H1" s="232"/>
      <c r="I1" s="232"/>
      <c r="J1" s="232"/>
      <c r="K1" s="232"/>
      <c r="L1" s="232"/>
      <c r="M1" s="89"/>
      <c r="N1" s="36"/>
      <c r="O1" s="30"/>
      <c r="P1" s="142"/>
    </row>
    <row r="2" spans="1:27" ht="18.75">
      <c r="A2" s="158"/>
      <c r="B2" s="158"/>
      <c r="C2" s="158"/>
      <c r="D2" s="158"/>
      <c r="E2" s="158"/>
      <c r="F2" s="158"/>
      <c r="G2" s="158"/>
      <c r="H2" s="158"/>
      <c r="I2" s="158"/>
      <c r="J2" s="159"/>
      <c r="K2" s="159"/>
      <c r="L2" s="159"/>
      <c r="M2" s="47"/>
      <c r="N2" s="36"/>
      <c r="O2" s="30"/>
      <c r="P2" s="142"/>
    </row>
    <row r="3" spans="1:27" ht="81.75" customHeight="1">
      <c r="A3" s="231" t="s">
        <v>182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88"/>
      <c r="N3" s="36"/>
      <c r="O3" s="30"/>
      <c r="P3" s="142"/>
    </row>
    <row r="4" spans="1:27" ht="15" customHeight="1">
      <c r="A4" s="233" t="s">
        <v>49</v>
      </c>
      <c r="B4" s="234" t="s">
        <v>35</v>
      </c>
      <c r="C4" s="233" t="s">
        <v>36</v>
      </c>
      <c r="D4" s="233" t="s">
        <v>37</v>
      </c>
      <c r="E4" s="240" t="s">
        <v>38</v>
      </c>
      <c r="F4" s="235" t="s">
        <v>305</v>
      </c>
      <c r="G4" s="233" t="s">
        <v>39</v>
      </c>
      <c r="H4" s="233" t="s">
        <v>40</v>
      </c>
      <c r="I4" s="234" t="s">
        <v>41</v>
      </c>
      <c r="J4" s="234"/>
      <c r="K4" s="234"/>
      <c r="L4" s="234"/>
      <c r="M4" s="36"/>
      <c r="N4" s="30"/>
      <c r="O4" s="30"/>
    </row>
    <row r="5" spans="1:27" ht="84.75">
      <c r="A5" s="233"/>
      <c r="B5" s="234"/>
      <c r="C5" s="233"/>
      <c r="D5" s="233"/>
      <c r="E5" s="241"/>
      <c r="F5" s="236"/>
      <c r="G5" s="233"/>
      <c r="H5" s="233"/>
      <c r="I5" s="160" t="s">
        <v>42</v>
      </c>
      <c r="J5" s="160" t="s">
        <v>46</v>
      </c>
      <c r="K5" s="160" t="s">
        <v>50</v>
      </c>
      <c r="L5" s="160" t="s">
        <v>29</v>
      </c>
      <c r="M5" s="36"/>
      <c r="N5" s="30"/>
      <c r="O5" s="30"/>
    </row>
    <row r="6" spans="1:27">
      <c r="A6" s="100">
        <v>1</v>
      </c>
      <c r="B6" s="100">
        <v>2</v>
      </c>
      <c r="C6" s="100">
        <v>3</v>
      </c>
      <c r="D6" s="100">
        <v>4</v>
      </c>
      <c r="E6" s="155">
        <v>5</v>
      </c>
      <c r="F6" s="155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36"/>
      <c r="N6" s="30"/>
      <c r="O6" s="30"/>
    </row>
    <row r="7" spans="1:27" s="15" customFormat="1" ht="30" customHeight="1">
      <c r="A7" s="237" t="s">
        <v>184</v>
      </c>
      <c r="B7" s="238"/>
      <c r="C7" s="90"/>
      <c r="D7" s="101"/>
      <c r="E7" s="161"/>
      <c r="F7" s="161"/>
      <c r="G7" s="101"/>
      <c r="H7" s="52"/>
      <c r="I7" s="87"/>
      <c r="J7" s="55"/>
      <c r="K7" s="55"/>
      <c r="L7" s="55"/>
      <c r="M7" s="36"/>
      <c r="N7" s="30"/>
      <c r="O7" s="32"/>
      <c r="P7" s="141"/>
      <c r="Q7" s="127">
        <v>64.62</v>
      </c>
      <c r="R7" s="56" t="s">
        <v>54</v>
      </c>
      <c r="S7" s="122">
        <v>165</v>
      </c>
      <c r="T7" s="123">
        <v>13746.156650000001</v>
      </c>
      <c r="U7" s="124">
        <v>11056.23718</v>
      </c>
      <c r="V7" s="123">
        <v>2676.1733199999999</v>
      </c>
      <c r="W7" s="124">
        <v>13.74615</v>
      </c>
    </row>
    <row r="8" spans="1:27" s="15" customFormat="1" ht="30" customHeight="1">
      <c r="A8" s="101">
        <v>1</v>
      </c>
      <c r="B8" s="49" t="s">
        <v>187</v>
      </c>
      <c r="C8" s="101">
        <v>3</v>
      </c>
      <c r="D8" s="101" t="s">
        <v>53</v>
      </c>
      <c r="E8" s="52">
        <v>64.599999999999994</v>
      </c>
      <c r="F8" s="52">
        <v>64.62</v>
      </c>
      <c r="G8" s="101" t="s">
        <v>54</v>
      </c>
      <c r="H8" s="52">
        <v>165</v>
      </c>
      <c r="I8" s="84">
        <f t="shared" ref="I8:I13" si="0">H8*F8</f>
        <v>10662.300000000001</v>
      </c>
      <c r="J8" s="60">
        <f t="shared" ref="J8:J13" si="1">I8*99.9%</f>
        <v>10651.637700000003</v>
      </c>
      <c r="K8" s="106">
        <v>0</v>
      </c>
      <c r="L8" s="60">
        <f t="shared" ref="L8:L13" si="2">I8*0.1%</f>
        <v>10.662300000000002</v>
      </c>
      <c r="M8" s="125"/>
      <c r="N8" s="30"/>
      <c r="O8" s="32">
        <v>1</v>
      </c>
      <c r="P8" s="110">
        <v>1</v>
      </c>
      <c r="Q8" s="128">
        <v>51.51</v>
      </c>
      <c r="R8" s="62">
        <v>1</v>
      </c>
      <c r="S8" s="52">
        <v>165</v>
      </c>
      <c r="T8" s="84">
        <f>S8*Q8</f>
        <v>8499.15</v>
      </c>
      <c r="U8" s="60">
        <f>T8*99.9%</f>
        <v>8490.65085</v>
      </c>
      <c r="V8" s="106">
        <v>0</v>
      </c>
      <c r="W8" s="60">
        <f>T8*0.1%</f>
        <v>8.4991500000000002</v>
      </c>
      <c r="X8" s="15">
        <v>10662.3</v>
      </c>
      <c r="Y8" s="60">
        <v>10651.637699999999</v>
      </c>
      <c r="Z8" s="106">
        <v>0</v>
      </c>
      <c r="AA8" s="60">
        <v>10.6623</v>
      </c>
    </row>
    <row r="9" spans="1:27" s="15" customFormat="1" ht="30" customHeight="1">
      <c r="A9" s="101">
        <v>2</v>
      </c>
      <c r="B9" s="61" t="s">
        <v>188</v>
      </c>
      <c r="C9" s="62">
        <v>3</v>
      </c>
      <c r="D9" s="62" t="s">
        <v>53</v>
      </c>
      <c r="E9" s="52">
        <v>51.9</v>
      </c>
      <c r="F9" s="52">
        <v>51.51</v>
      </c>
      <c r="G9" s="62" t="s">
        <v>54</v>
      </c>
      <c r="H9" s="52">
        <v>165</v>
      </c>
      <c r="I9" s="84">
        <f t="shared" si="0"/>
        <v>8499.15</v>
      </c>
      <c r="J9" s="60">
        <f t="shared" si="1"/>
        <v>8490.65085</v>
      </c>
      <c r="K9" s="106">
        <v>0</v>
      </c>
      <c r="L9" s="60">
        <f t="shared" si="2"/>
        <v>8.4991500000000002</v>
      </c>
      <c r="M9" s="36"/>
      <c r="N9" s="30"/>
      <c r="O9" s="32">
        <v>1</v>
      </c>
      <c r="P9" s="141">
        <v>1</v>
      </c>
      <c r="Q9" s="127">
        <v>64.62</v>
      </c>
      <c r="R9" s="56">
        <v>1</v>
      </c>
      <c r="S9" s="122">
        <v>165</v>
      </c>
      <c r="T9" s="84">
        <f>S9*Q9</f>
        <v>10662.300000000001</v>
      </c>
      <c r="U9" s="60">
        <f>T9*99.9%</f>
        <v>10651.637700000003</v>
      </c>
      <c r="V9" s="106">
        <v>0</v>
      </c>
      <c r="W9" s="60">
        <f>T9*0.1%</f>
        <v>10.662300000000002</v>
      </c>
    </row>
    <row r="10" spans="1:27" s="15" customFormat="1" ht="30" customHeight="1">
      <c r="A10" s="162">
        <v>3</v>
      </c>
      <c r="B10" s="61" t="s">
        <v>196</v>
      </c>
      <c r="C10" s="163">
        <v>1</v>
      </c>
      <c r="D10" s="62" t="s">
        <v>53</v>
      </c>
      <c r="E10" s="52">
        <v>39.1</v>
      </c>
      <c r="F10" s="52">
        <v>43.73</v>
      </c>
      <c r="G10" s="62" t="s">
        <v>54</v>
      </c>
      <c r="H10" s="52">
        <v>165</v>
      </c>
      <c r="I10" s="84">
        <f t="shared" si="0"/>
        <v>7215.45</v>
      </c>
      <c r="J10" s="60">
        <f t="shared" si="1"/>
        <v>7208.234550000001</v>
      </c>
      <c r="K10" s="106">
        <v>0</v>
      </c>
      <c r="L10" s="60">
        <f t="shared" si="2"/>
        <v>7.2154499999999997</v>
      </c>
      <c r="M10" s="36"/>
      <c r="N10" s="33"/>
      <c r="O10" s="34">
        <v>1</v>
      </c>
      <c r="P10" s="143">
        <v>1</v>
      </c>
      <c r="R10" s="15">
        <v>1</v>
      </c>
      <c r="T10" s="112">
        <f>T7-T9</f>
        <v>3083.8566499999997</v>
      </c>
      <c r="U10" s="136">
        <f>U7-U9</f>
        <v>404.59947999999713</v>
      </c>
      <c r="V10" s="112">
        <f>V7</f>
        <v>2676.1733199999999</v>
      </c>
      <c r="W10" s="136">
        <f>W7-W8</f>
        <v>5.2469999999999999</v>
      </c>
    </row>
    <row r="11" spans="1:27" s="15" customFormat="1" ht="30" customHeight="1">
      <c r="A11" s="162">
        <v>4</v>
      </c>
      <c r="B11" s="61" t="s">
        <v>197</v>
      </c>
      <c r="C11" s="163">
        <v>2</v>
      </c>
      <c r="D11" s="62" t="s">
        <v>53</v>
      </c>
      <c r="E11" s="52">
        <v>51.7</v>
      </c>
      <c r="F11" s="52">
        <v>51.51</v>
      </c>
      <c r="G11" s="62" t="s">
        <v>54</v>
      </c>
      <c r="H11" s="52">
        <v>165</v>
      </c>
      <c r="I11" s="84">
        <f t="shared" si="0"/>
        <v>8499.15</v>
      </c>
      <c r="J11" s="60">
        <f t="shared" si="1"/>
        <v>8490.65085</v>
      </c>
      <c r="K11" s="106">
        <v>0</v>
      </c>
      <c r="L11" s="60">
        <f t="shared" si="2"/>
        <v>8.4991500000000002</v>
      </c>
      <c r="M11" s="36"/>
      <c r="N11" s="30"/>
      <c r="O11" s="32">
        <v>1</v>
      </c>
      <c r="P11" s="143">
        <v>1</v>
      </c>
      <c r="R11" s="15">
        <v>1</v>
      </c>
    </row>
    <row r="12" spans="1:27" s="15" customFormat="1" ht="30" customHeight="1">
      <c r="A12" s="162">
        <v>5</v>
      </c>
      <c r="B12" s="61" t="s">
        <v>198</v>
      </c>
      <c r="C12" s="163">
        <v>4</v>
      </c>
      <c r="D12" s="62" t="s">
        <v>53</v>
      </c>
      <c r="E12" s="52">
        <v>63.9</v>
      </c>
      <c r="F12" s="52">
        <v>64.239999999999995</v>
      </c>
      <c r="G12" s="62" t="s">
        <v>54</v>
      </c>
      <c r="H12" s="52">
        <v>165</v>
      </c>
      <c r="I12" s="84">
        <f t="shared" si="0"/>
        <v>10599.599999999999</v>
      </c>
      <c r="J12" s="60">
        <f t="shared" si="1"/>
        <v>10589.000399999999</v>
      </c>
      <c r="K12" s="106">
        <v>0</v>
      </c>
      <c r="L12" s="60">
        <f t="shared" si="2"/>
        <v>10.599599999999999</v>
      </c>
      <c r="M12" s="36"/>
      <c r="N12" s="33"/>
      <c r="O12" s="34">
        <v>1</v>
      </c>
      <c r="P12" s="143">
        <v>1</v>
      </c>
      <c r="R12" s="15">
        <v>1</v>
      </c>
    </row>
    <row r="13" spans="1:27" s="15" customFormat="1" ht="30" customHeight="1">
      <c r="A13" s="162">
        <v>6</v>
      </c>
      <c r="B13" s="61" t="s">
        <v>199</v>
      </c>
      <c r="C13" s="163">
        <v>1</v>
      </c>
      <c r="D13" s="62" t="s">
        <v>53</v>
      </c>
      <c r="E13" s="52">
        <v>40.299999999999997</v>
      </c>
      <c r="F13" s="52">
        <v>43.73</v>
      </c>
      <c r="G13" s="62" t="s">
        <v>54</v>
      </c>
      <c r="H13" s="52">
        <v>165</v>
      </c>
      <c r="I13" s="84">
        <f t="shared" si="0"/>
        <v>7215.45</v>
      </c>
      <c r="J13" s="60">
        <f t="shared" si="1"/>
        <v>7208.234550000001</v>
      </c>
      <c r="K13" s="106">
        <v>0</v>
      </c>
      <c r="L13" s="60">
        <f t="shared" si="2"/>
        <v>7.2154499999999997</v>
      </c>
      <c r="M13" s="36"/>
      <c r="N13" s="33"/>
      <c r="O13" s="34">
        <v>1</v>
      </c>
      <c r="P13" s="143">
        <v>1</v>
      </c>
      <c r="R13" s="15">
        <v>1</v>
      </c>
    </row>
    <row r="14" spans="1:27" s="15" customFormat="1" ht="30" customHeight="1">
      <c r="A14" s="100" t="s">
        <v>289</v>
      </c>
      <c r="B14" s="100"/>
      <c r="C14" s="164">
        <f>SUM(C8:C13)</f>
        <v>14</v>
      </c>
      <c r="D14" s="96"/>
      <c r="E14" s="57">
        <f>SUM(E8:E13)</f>
        <v>311.5</v>
      </c>
      <c r="F14" s="57">
        <f>SUM(F8:F13)</f>
        <v>319.33999999999997</v>
      </c>
      <c r="G14" s="96"/>
      <c r="H14" s="57"/>
      <c r="I14" s="78">
        <f>SUM(I8:I13)</f>
        <v>52691.1</v>
      </c>
      <c r="J14" s="60">
        <f>SUM(J8:J13)</f>
        <v>52638.408900000002</v>
      </c>
      <c r="K14" s="60">
        <f>SUM(K8:K13)</f>
        <v>0</v>
      </c>
      <c r="L14" s="60">
        <f>SUM(L8:L13)</f>
        <v>52.691099999999999</v>
      </c>
      <c r="M14" s="36"/>
      <c r="N14" s="30"/>
      <c r="O14" s="32"/>
      <c r="P14" s="143"/>
    </row>
    <row r="15" spans="1:27" s="15" customFormat="1" ht="30" customHeight="1">
      <c r="A15" s="237" t="s">
        <v>106</v>
      </c>
      <c r="B15" s="238"/>
      <c r="C15" s="90"/>
      <c r="D15" s="54"/>
      <c r="E15" s="52"/>
      <c r="F15" s="52"/>
      <c r="G15" s="101"/>
      <c r="H15" s="52"/>
      <c r="I15" s="87"/>
      <c r="J15" s="55"/>
      <c r="K15" s="55"/>
      <c r="L15" s="55"/>
      <c r="M15" s="38"/>
      <c r="N15" s="30"/>
      <c r="O15" s="32"/>
      <c r="P15" s="143"/>
    </row>
    <row r="16" spans="1:27" s="15" customFormat="1" ht="30" customHeight="1">
      <c r="A16" s="101">
        <v>1</v>
      </c>
      <c r="B16" s="49" t="s">
        <v>107</v>
      </c>
      <c r="C16" s="101">
        <v>3</v>
      </c>
      <c r="D16" s="101" t="s">
        <v>53</v>
      </c>
      <c r="E16" s="52">
        <v>38.4</v>
      </c>
      <c r="F16" s="52">
        <v>43.73</v>
      </c>
      <c r="G16" s="101" t="s">
        <v>54</v>
      </c>
      <c r="H16" s="52">
        <v>165</v>
      </c>
      <c r="I16" s="84">
        <f>H16*F16</f>
        <v>7215.45</v>
      </c>
      <c r="J16" s="60">
        <f>I16*99.9%</f>
        <v>7208.234550000001</v>
      </c>
      <c r="K16" s="106">
        <v>0</v>
      </c>
      <c r="L16" s="60">
        <f>I16*0.1%</f>
        <v>7.2154499999999997</v>
      </c>
      <c r="M16" s="38"/>
      <c r="N16" s="33"/>
      <c r="O16" s="34">
        <v>1</v>
      </c>
      <c r="P16" s="143">
        <v>1</v>
      </c>
      <c r="R16" s="15">
        <v>1</v>
      </c>
    </row>
    <row r="17" spans="1:26" s="15" customFormat="1" ht="30" customHeight="1">
      <c r="A17" s="101">
        <v>2</v>
      </c>
      <c r="B17" s="49" t="s">
        <v>108</v>
      </c>
      <c r="C17" s="101">
        <v>1</v>
      </c>
      <c r="D17" s="101" t="s">
        <v>51</v>
      </c>
      <c r="E17" s="52">
        <v>38.799999999999997</v>
      </c>
      <c r="F17" s="52"/>
      <c r="G17" s="101" t="s">
        <v>52</v>
      </c>
      <c r="H17" s="52">
        <f>I17/E17</f>
        <v>141.60255154639177</v>
      </c>
      <c r="I17" s="165">
        <v>5494.1790000000001</v>
      </c>
      <c r="J17" s="60">
        <f>81.82065*E17</f>
        <v>3174.64122</v>
      </c>
      <c r="K17" s="60">
        <f>I17-J17-L17</f>
        <v>2314.0436010000003</v>
      </c>
      <c r="L17" s="60">
        <f>I17*0.1%</f>
        <v>5.4941789999999999</v>
      </c>
      <c r="M17" s="38"/>
      <c r="N17" s="30" t="s">
        <v>309</v>
      </c>
      <c r="O17" s="32"/>
      <c r="P17" s="143">
        <v>1</v>
      </c>
      <c r="R17" s="15">
        <v>1</v>
      </c>
    </row>
    <row r="18" spans="1:26" s="15" customFormat="1" ht="30" customHeight="1">
      <c r="A18" s="101">
        <v>3</v>
      </c>
      <c r="B18" s="49" t="s">
        <v>109</v>
      </c>
      <c r="C18" s="101">
        <v>1</v>
      </c>
      <c r="D18" s="101" t="s">
        <v>51</v>
      </c>
      <c r="E18" s="52">
        <v>39.299999999999997</v>
      </c>
      <c r="F18" s="52"/>
      <c r="G18" s="101" t="s">
        <v>52</v>
      </c>
      <c r="H18" s="52">
        <f>I18/E18</f>
        <v>144.48055979643769</v>
      </c>
      <c r="I18" s="165">
        <v>5678.0860000000002</v>
      </c>
      <c r="J18" s="60">
        <v>3215.5515399999999</v>
      </c>
      <c r="K18" s="60">
        <f>I18-J18-L18</f>
        <v>2456.8563740000004</v>
      </c>
      <c r="L18" s="60">
        <f>I18*0.1%</f>
        <v>5.6780860000000004</v>
      </c>
      <c r="M18" s="38">
        <f>SUM(J18:L18)</f>
        <v>5678.0860000000002</v>
      </c>
      <c r="N18" s="30" t="s">
        <v>309</v>
      </c>
      <c r="O18" s="32"/>
      <c r="P18" s="143">
        <v>1</v>
      </c>
      <c r="R18" s="15">
        <v>1</v>
      </c>
    </row>
    <row r="19" spans="1:26" s="15" customFormat="1" ht="30" customHeight="1">
      <c r="A19" s="101">
        <v>4</v>
      </c>
      <c r="B19" s="49" t="s">
        <v>110</v>
      </c>
      <c r="C19" s="101">
        <v>1</v>
      </c>
      <c r="D19" s="101" t="s">
        <v>51</v>
      </c>
      <c r="E19" s="52">
        <v>40.700000000000003</v>
      </c>
      <c r="F19" s="52"/>
      <c r="G19" s="101" t="s">
        <v>52</v>
      </c>
      <c r="H19" s="52">
        <f>I19/E19</f>
        <v>143.9685257985258</v>
      </c>
      <c r="I19" s="84">
        <f>SUM(J19:L19)</f>
        <v>5859.5190000000002</v>
      </c>
      <c r="J19" s="60">
        <v>3330.1004499999999</v>
      </c>
      <c r="K19" s="60">
        <v>2523.5590299999999</v>
      </c>
      <c r="L19" s="60">
        <v>5.8595199999999998</v>
      </c>
      <c r="M19" s="38"/>
      <c r="N19" s="134" t="s">
        <v>310</v>
      </c>
      <c r="O19" s="32"/>
      <c r="P19" s="143">
        <v>1</v>
      </c>
      <c r="R19" s="15">
        <v>1</v>
      </c>
    </row>
    <row r="20" spans="1:26" s="15" customFormat="1" ht="30" customHeight="1">
      <c r="A20" s="101">
        <v>5</v>
      </c>
      <c r="B20" s="49" t="s">
        <v>111</v>
      </c>
      <c r="C20" s="101">
        <v>1</v>
      </c>
      <c r="D20" s="101" t="s">
        <v>51</v>
      </c>
      <c r="E20" s="52">
        <v>39.299999999999997</v>
      </c>
      <c r="F20" s="52"/>
      <c r="G20" s="101" t="s">
        <v>52</v>
      </c>
      <c r="H20" s="52">
        <f>I20/E20</f>
        <v>148.88356234096693</v>
      </c>
      <c r="I20" s="165">
        <v>5851.1239999999998</v>
      </c>
      <c r="J20" s="60">
        <f>81.82065*E20</f>
        <v>3215.5515449999998</v>
      </c>
      <c r="K20" s="60">
        <f>I20-J20-L20</f>
        <v>2629.7213310000002</v>
      </c>
      <c r="L20" s="60">
        <f>I20*0.1%</f>
        <v>5.8511239999999995</v>
      </c>
      <c r="M20" s="40"/>
      <c r="N20" s="134" t="s">
        <v>310</v>
      </c>
      <c r="O20" s="32"/>
      <c r="P20" s="143">
        <v>1</v>
      </c>
      <c r="R20" s="15">
        <v>1</v>
      </c>
    </row>
    <row r="21" spans="1:26" s="15" customFormat="1" ht="30" customHeight="1">
      <c r="A21" s="100" t="s">
        <v>312</v>
      </c>
      <c r="B21" s="100"/>
      <c r="C21" s="100">
        <f>SUM(C16:C20)</f>
        <v>7</v>
      </c>
      <c r="D21" s="100"/>
      <c r="E21" s="57">
        <f>SUM(E16:E20)</f>
        <v>196.5</v>
      </c>
      <c r="F21" s="57">
        <f>SUM(F16:F20)</f>
        <v>43.73</v>
      </c>
      <c r="G21" s="100"/>
      <c r="H21" s="52"/>
      <c r="I21" s="85">
        <f>SUM(I16:I20)</f>
        <v>30098.358</v>
      </c>
      <c r="J21" s="60">
        <f>SUM(J16:J20)</f>
        <v>20144.079304999999</v>
      </c>
      <c r="K21" s="60">
        <f>SUM(K16:K20)</f>
        <v>9924.1803360000013</v>
      </c>
      <c r="L21" s="60">
        <f>SUM(L16:L20)</f>
        <v>30.098358999999999</v>
      </c>
      <c r="M21" s="38">
        <f>SUM(J21:L21)</f>
        <v>30098.358</v>
      </c>
      <c r="N21" s="30"/>
      <c r="O21" s="32"/>
      <c r="P21" s="143"/>
    </row>
    <row r="22" spans="1:26" s="15" customFormat="1" ht="30" customHeight="1">
      <c r="A22" s="237" t="s">
        <v>112</v>
      </c>
      <c r="B22" s="238"/>
      <c r="C22" s="101"/>
      <c r="D22" s="101"/>
      <c r="E22" s="52"/>
      <c r="F22" s="52"/>
      <c r="G22" s="101"/>
      <c r="H22" s="52"/>
      <c r="I22" s="84"/>
      <c r="J22" s="50"/>
      <c r="K22" s="50"/>
      <c r="L22" s="50"/>
      <c r="M22" s="38"/>
      <c r="N22" s="30"/>
      <c r="O22" s="32"/>
      <c r="P22" s="143"/>
    </row>
    <row r="23" spans="1:26" ht="30" customHeight="1">
      <c r="A23" s="101">
        <v>1</v>
      </c>
      <c r="B23" s="49" t="s">
        <v>113</v>
      </c>
      <c r="C23" s="62">
        <v>1</v>
      </c>
      <c r="D23" s="101" t="s">
        <v>53</v>
      </c>
      <c r="E23" s="52">
        <v>49.2</v>
      </c>
      <c r="F23" s="52">
        <v>51.51</v>
      </c>
      <c r="G23" s="101" t="s">
        <v>54</v>
      </c>
      <c r="H23" s="52">
        <v>165</v>
      </c>
      <c r="I23" s="84">
        <f>H23*F23</f>
        <v>8499.15</v>
      </c>
      <c r="J23" s="60">
        <f>I23*99.9%</f>
        <v>8490.65085</v>
      </c>
      <c r="K23" s="106">
        <v>0</v>
      </c>
      <c r="L23" s="60">
        <f t="shared" ref="L23:L28" si="3">I23*0.1%</f>
        <v>8.4991500000000002</v>
      </c>
      <c r="M23" s="38"/>
      <c r="N23" s="30"/>
      <c r="O23" s="30">
        <v>1</v>
      </c>
      <c r="P23" s="143">
        <v>1</v>
      </c>
      <c r="R23">
        <v>1</v>
      </c>
    </row>
    <row r="24" spans="1:26" ht="30" customHeight="1">
      <c r="A24" s="101">
        <v>2</v>
      </c>
      <c r="B24" s="49" t="s">
        <v>114</v>
      </c>
      <c r="C24" s="62">
        <v>1</v>
      </c>
      <c r="D24" s="101" t="s">
        <v>53</v>
      </c>
      <c r="E24" s="52">
        <v>63.7</v>
      </c>
      <c r="F24" s="52">
        <v>64.239999999999995</v>
      </c>
      <c r="G24" s="101" t="s">
        <v>54</v>
      </c>
      <c r="H24" s="52">
        <v>165</v>
      </c>
      <c r="I24" s="84">
        <f>H24*F24</f>
        <v>10599.599999999999</v>
      </c>
      <c r="J24" s="60">
        <f>I24*99.9%</f>
        <v>10589.000399999999</v>
      </c>
      <c r="K24" s="106">
        <v>0</v>
      </c>
      <c r="L24" s="60">
        <f t="shared" si="3"/>
        <v>10.599599999999999</v>
      </c>
      <c r="M24" s="38"/>
      <c r="N24" s="30"/>
      <c r="O24" s="30">
        <v>1</v>
      </c>
      <c r="P24" s="143">
        <v>1</v>
      </c>
      <c r="R24">
        <v>1</v>
      </c>
    </row>
    <row r="25" spans="1:26" ht="30" customHeight="1">
      <c r="A25" s="101">
        <v>3</v>
      </c>
      <c r="B25" s="49" t="s">
        <v>115</v>
      </c>
      <c r="C25" s="101">
        <v>1</v>
      </c>
      <c r="D25" s="101" t="s">
        <v>51</v>
      </c>
      <c r="E25" s="52">
        <v>46.9</v>
      </c>
      <c r="F25" s="52"/>
      <c r="G25" s="101" t="s">
        <v>52</v>
      </c>
      <c r="H25" s="52">
        <f>I25/E25</f>
        <v>138.07219616204691</v>
      </c>
      <c r="I25" s="165">
        <v>6475.5860000000002</v>
      </c>
      <c r="J25" s="60">
        <v>3837.3884800000001</v>
      </c>
      <c r="K25" s="60">
        <f>I25-J25-L25</f>
        <v>2631.7219340000001</v>
      </c>
      <c r="L25" s="60">
        <f t="shared" si="3"/>
        <v>6.4755860000000007</v>
      </c>
      <c r="M25" s="38">
        <f>SUM(J25:L25)</f>
        <v>6475.5860000000002</v>
      </c>
      <c r="N25" s="133" t="s">
        <v>310</v>
      </c>
      <c r="O25" s="30"/>
      <c r="P25" s="143">
        <v>1</v>
      </c>
      <c r="R25">
        <v>1</v>
      </c>
    </row>
    <row r="26" spans="1:26" ht="30" customHeight="1">
      <c r="A26" s="101">
        <v>4</v>
      </c>
      <c r="B26" s="49" t="s">
        <v>116</v>
      </c>
      <c r="C26" s="101">
        <v>1</v>
      </c>
      <c r="D26" s="101" t="s">
        <v>51</v>
      </c>
      <c r="E26" s="52">
        <v>49.1</v>
      </c>
      <c r="F26" s="52"/>
      <c r="G26" s="101" t="s">
        <v>52</v>
      </c>
      <c r="H26" s="52">
        <f>I26/E26</f>
        <v>133.63071283095724</v>
      </c>
      <c r="I26" s="165">
        <v>6561.268</v>
      </c>
      <c r="J26" s="60">
        <v>4017.3939099999998</v>
      </c>
      <c r="K26" s="60">
        <f>I26-J26-L26</f>
        <v>2537.3128220000003</v>
      </c>
      <c r="L26" s="60">
        <f t="shared" si="3"/>
        <v>6.5612680000000001</v>
      </c>
      <c r="M26" s="38">
        <f>SUM(J26:L26)</f>
        <v>6561.2680000000009</v>
      </c>
      <c r="N26" s="134" t="s">
        <v>310</v>
      </c>
      <c r="O26" s="30"/>
      <c r="P26" s="143">
        <v>1</v>
      </c>
      <c r="R26">
        <v>1</v>
      </c>
    </row>
    <row r="27" spans="1:26" ht="30" customHeight="1">
      <c r="A27" s="101">
        <v>5</v>
      </c>
      <c r="B27" s="49" t="s">
        <v>117</v>
      </c>
      <c r="C27" s="101">
        <v>1</v>
      </c>
      <c r="D27" s="101" t="s">
        <v>51</v>
      </c>
      <c r="E27" s="52">
        <v>63.7</v>
      </c>
      <c r="F27" s="52"/>
      <c r="G27" s="101" t="s">
        <v>52</v>
      </c>
      <c r="H27" s="52">
        <f>I27/E27</f>
        <v>128.1440973312402</v>
      </c>
      <c r="I27" s="165">
        <v>8162.7790000000005</v>
      </c>
      <c r="J27" s="60">
        <v>5211.9754000000003</v>
      </c>
      <c r="K27" s="60">
        <f>I27-J27-L27</f>
        <v>2942.640821</v>
      </c>
      <c r="L27" s="60">
        <f t="shared" si="3"/>
        <v>8.1627790000000005</v>
      </c>
      <c r="M27" s="38">
        <f>SUM(J27:L27)</f>
        <v>8162.7790000000005</v>
      </c>
      <c r="N27" s="132" t="s">
        <v>310</v>
      </c>
      <c r="O27" s="30"/>
      <c r="P27" s="143">
        <v>1</v>
      </c>
      <c r="R27">
        <v>1</v>
      </c>
    </row>
    <row r="28" spans="1:26" ht="30" customHeight="1">
      <c r="A28" s="101">
        <v>6</v>
      </c>
      <c r="B28" s="49" t="s">
        <v>118</v>
      </c>
      <c r="C28" s="101">
        <v>1</v>
      </c>
      <c r="D28" s="101" t="s">
        <v>51</v>
      </c>
      <c r="E28" s="52">
        <v>48</v>
      </c>
      <c r="F28" s="52"/>
      <c r="G28" s="101" t="s">
        <v>52</v>
      </c>
      <c r="H28" s="52">
        <f>I28/E28</f>
        <v>133.66220833333333</v>
      </c>
      <c r="I28" s="165">
        <v>6415.7860000000001</v>
      </c>
      <c r="J28" s="60">
        <f>81.82065*E28</f>
        <v>3927.3912</v>
      </c>
      <c r="K28" s="60">
        <f>I28-J28-L28</f>
        <v>2481.979014</v>
      </c>
      <c r="L28" s="60">
        <f t="shared" si="3"/>
        <v>6.4157859999999998</v>
      </c>
      <c r="M28" s="38"/>
      <c r="N28" s="134" t="s">
        <v>310</v>
      </c>
      <c r="O28" s="30"/>
      <c r="P28" s="143">
        <v>1</v>
      </c>
      <c r="R28">
        <v>1</v>
      </c>
    </row>
    <row r="29" spans="1:26" ht="30" customHeight="1">
      <c r="A29" s="100" t="s">
        <v>290</v>
      </c>
      <c r="B29" s="100"/>
      <c r="C29" s="100">
        <f>SUM(C23:C28)</f>
        <v>6</v>
      </c>
      <c r="D29" s="100"/>
      <c r="E29" s="57">
        <f>SUM(E23:E28)</f>
        <v>320.60000000000002</v>
      </c>
      <c r="F29" s="57">
        <f>SUM(F23:F28)</f>
        <v>115.75</v>
      </c>
      <c r="G29" s="100"/>
      <c r="H29" s="52"/>
      <c r="I29" s="85">
        <f>SUM(I23:I28)</f>
        <v>46714.169000000002</v>
      </c>
      <c r="J29" s="60">
        <f>SUM(J23:J28)</f>
        <v>36073.800239999997</v>
      </c>
      <c r="K29" s="60">
        <f>SUM(K23:K28)</f>
        <v>10593.654591</v>
      </c>
      <c r="L29" s="60">
        <f>SUM(L23:L28)</f>
        <v>46.714168999999998</v>
      </c>
      <c r="M29" s="38">
        <f>SUM(J29:L29)</f>
        <v>46714.168999999994</v>
      </c>
      <c r="N29" s="31"/>
      <c r="O29" s="30"/>
    </row>
    <row r="30" spans="1:26" ht="30" customHeight="1">
      <c r="A30" s="237" t="s">
        <v>201</v>
      </c>
      <c r="B30" s="238"/>
      <c r="C30" s="90"/>
      <c r="D30" s="101"/>
      <c r="E30" s="52"/>
      <c r="F30" s="52"/>
      <c r="G30" s="101"/>
      <c r="H30" s="52"/>
      <c r="I30" s="87"/>
      <c r="J30" s="55"/>
      <c r="K30" s="55"/>
      <c r="L30" s="55"/>
      <c r="M30" s="38"/>
      <c r="N30" s="30"/>
      <c r="O30" s="32"/>
    </row>
    <row r="31" spans="1:26" ht="30" customHeight="1">
      <c r="A31" s="62">
        <v>1</v>
      </c>
      <c r="B31" s="61" t="s">
        <v>205</v>
      </c>
      <c r="C31" s="62">
        <v>1</v>
      </c>
      <c r="D31" s="62" t="s">
        <v>53</v>
      </c>
      <c r="E31" s="52">
        <v>53.3</v>
      </c>
      <c r="F31" s="52">
        <v>64.239999999999995</v>
      </c>
      <c r="G31" s="62" t="s">
        <v>54</v>
      </c>
      <c r="H31" s="52">
        <v>165</v>
      </c>
      <c r="I31" s="84">
        <f>H31*F31</f>
        <v>10599.599999999999</v>
      </c>
      <c r="J31" s="60">
        <f>I31*99.9%</f>
        <v>10589.000399999999</v>
      </c>
      <c r="K31" s="106">
        <v>0</v>
      </c>
      <c r="L31" s="60">
        <f>I31*0.1%</f>
        <v>10.599599999999999</v>
      </c>
      <c r="M31" s="38"/>
      <c r="N31" s="30"/>
      <c r="O31" s="32">
        <v>1</v>
      </c>
      <c r="P31" s="143">
        <v>1</v>
      </c>
      <c r="R31">
        <v>1</v>
      </c>
    </row>
    <row r="32" spans="1:26" ht="30" customHeight="1">
      <c r="A32" s="62">
        <v>2</v>
      </c>
      <c r="B32" s="61" t="s">
        <v>207</v>
      </c>
      <c r="C32" s="62">
        <v>5</v>
      </c>
      <c r="D32" s="62" t="s">
        <v>53</v>
      </c>
      <c r="E32" s="52">
        <v>53.4</v>
      </c>
      <c r="F32" s="52">
        <v>64.239999999999995</v>
      </c>
      <c r="G32" s="62" t="s">
        <v>54</v>
      </c>
      <c r="H32" s="52">
        <v>165</v>
      </c>
      <c r="I32" s="84">
        <f>H32*F32</f>
        <v>10599.599999999999</v>
      </c>
      <c r="J32" s="60">
        <f>I32*99.9%</f>
        <v>10589.000399999999</v>
      </c>
      <c r="K32" s="106">
        <v>0</v>
      </c>
      <c r="L32" s="60">
        <f>I32*0.1%</f>
        <v>10.599599999999999</v>
      </c>
      <c r="M32" s="38"/>
      <c r="N32" s="140"/>
      <c r="O32" s="32">
        <v>1</v>
      </c>
      <c r="P32" s="143">
        <v>1</v>
      </c>
      <c r="Q32" s="63">
        <v>5</v>
      </c>
      <c r="R32" s="97">
        <v>1</v>
      </c>
      <c r="S32" s="128">
        <v>53.4</v>
      </c>
      <c r="T32" s="128">
        <v>64.239999999999995</v>
      </c>
      <c r="U32" s="62" t="s">
        <v>54</v>
      </c>
      <c r="V32" s="52">
        <v>165</v>
      </c>
      <c r="W32" s="84">
        <f>V32*T32</f>
        <v>10599.599999999999</v>
      </c>
      <c r="X32" s="60">
        <f>W32*99.9%</f>
        <v>10589.000399999999</v>
      </c>
      <c r="Y32" s="106">
        <v>0</v>
      </c>
      <c r="Z32" s="60">
        <f>W32*0.1%</f>
        <v>10.599599999999999</v>
      </c>
    </row>
    <row r="33" spans="1:26" ht="30" customHeight="1">
      <c r="A33" s="100" t="s">
        <v>291</v>
      </c>
      <c r="B33" s="100"/>
      <c r="C33" s="100">
        <f>SUM(C31:C32)</f>
        <v>6</v>
      </c>
      <c r="D33" s="58"/>
      <c r="E33" s="57">
        <f>SUM(E31:E32)</f>
        <v>106.69999999999999</v>
      </c>
      <c r="F33" s="57">
        <f>SUM(F31:F32)</f>
        <v>128.47999999999999</v>
      </c>
      <c r="G33" s="100"/>
      <c r="H33" s="52"/>
      <c r="I33" s="85">
        <f>SUM(I31:I32)</f>
        <v>21199.199999999997</v>
      </c>
      <c r="J33" s="60">
        <f>SUM(J31:J32)</f>
        <v>21178.000799999998</v>
      </c>
      <c r="K33" s="60">
        <f>SUM(K31:K32)</f>
        <v>0</v>
      </c>
      <c r="L33" s="60">
        <f>SUM(L31:L32)</f>
        <v>21.199199999999998</v>
      </c>
      <c r="M33" s="38"/>
      <c r="N33" s="30"/>
      <c r="O33" s="32"/>
    </row>
    <row r="34" spans="1:26" ht="30" customHeight="1">
      <c r="A34" s="237" t="s">
        <v>210</v>
      </c>
      <c r="B34" s="238"/>
      <c r="C34" s="90"/>
      <c r="D34" s="101"/>
      <c r="E34" s="52"/>
      <c r="F34" s="52"/>
      <c r="G34" s="101"/>
      <c r="H34" s="52"/>
      <c r="I34" s="87"/>
      <c r="J34" s="55"/>
      <c r="K34" s="55"/>
      <c r="L34" s="55"/>
      <c r="M34" s="38"/>
      <c r="N34" s="30"/>
      <c r="O34" s="32"/>
    </row>
    <row r="35" spans="1:26" ht="30" customHeight="1">
      <c r="A35" s="101">
        <v>1</v>
      </c>
      <c r="B35" s="61" t="s">
        <v>222</v>
      </c>
      <c r="C35" s="101">
        <v>2</v>
      </c>
      <c r="D35" s="101" t="s">
        <v>53</v>
      </c>
      <c r="E35" s="52">
        <v>53.3</v>
      </c>
      <c r="F35" s="52">
        <v>64.239999999999995</v>
      </c>
      <c r="G35" s="101" t="s">
        <v>54</v>
      </c>
      <c r="H35" s="52">
        <v>165</v>
      </c>
      <c r="I35" s="84">
        <f>H35*F35</f>
        <v>10599.599999999999</v>
      </c>
      <c r="J35" s="60">
        <f>I35*99.9%</f>
        <v>10589.000399999999</v>
      </c>
      <c r="K35" s="106">
        <v>0</v>
      </c>
      <c r="L35" s="60">
        <f>I35*0.1%</f>
        <v>10.599599999999999</v>
      </c>
      <c r="M35" s="139"/>
      <c r="N35" s="30"/>
      <c r="O35" s="32">
        <v>1</v>
      </c>
      <c r="P35" s="143">
        <v>1</v>
      </c>
      <c r="R35">
        <v>1</v>
      </c>
    </row>
    <row r="36" spans="1:26" ht="30" customHeight="1">
      <c r="A36" s="100" t="s">
        <v>313</v>
      </c>
      <c r="B36" s="100"/>
      <c r="C36" s="100">
        <f>SUM(C35)</f>
        <v>2</v>
      </c>
      <c r="D36" s="58"/>
      <c r="E36" s="57">
        <f>SUM(E35:E35)</f>
        <v>53.3</v>
      </c>
      <c r="F36" s="57">
        <f>SUM(F35)</f>
        <v>64.239999999999995</v>
      </c>
      <c r="G36" s="100"/>
      <c r="H36" s="52"/>
      <c r="I36" s="85">
        <f>SUM(I35:I35)</f>
        <v>10599.599999999999</v>
      </c>
      <c r="J36" s="60">
        <f>SUM(J35:J35)</f>
        <v>10589.000399999999</v>
      </c>
      <c r="K36" s="60">
        <f>SUM(K35:K35)</f>
        <v>0</v>
      </c>
      <c r="L36" s="60">
        <f>SUM(L35:L35)</f>
        <v>10.599599999999999</v>
      </c>
      <c r="M36" s="38"/>
      <c r="N36" s="30"/>
      <c r="O36" s="32"/>
    </row>
    <row r="37" spans="1:26" ht="30" customHeight="1">
      <c r="A37" s="237" t="s">
        <v>64</v>
      </c>
      <c r="B37" s="238"/>
      <c r="C37" s="90"/>
      <c r="D37" s="100"/>
      <c r="E37" s="52"/>
      <c r="F37" s="52"/>
      <c r="G37" s="100"/>
      <c r="H37" s="101"/>
      <c r="I37" s="48"/>
      <c r="J37" s="48"/>
      <c r="K37" s="60"/>
      <c r="L37" s="48"/>
      <c r="M37" s="37"/>
      <c r="N37" s="30"/>
      <c r="O37" s="32"/>
    </row>
    <row r="38" spans="1:26" ht="30" customHeight="1">
      <c r="A38" s="101">
        <v>1</v>
      </c>
      <c r="B38" s="49" t="s">
        <v>85</v>
      </c>
      <c r="C38" s="101">
        <v>3</v>
      </c>
      <c r="D38" s="101" t="s">
        <v>53</v>
      </c>
      <c r="E38" s="52">
        <v>46.5</v>
      </c>
      <c r="F38" s="52">
        <v>51.51</v>
      </c>
      <c r="G38" s="101" t="s">
        <v>54</v>
      </c>
      <c r="H38" s="52">
        <v>165</v>
      </c>
      <c r="I38" s="84">
        <f>H38*F38</f>
        <v>8499.15</v>
      </c>
      <c r="J38" s="60">
        <f>I38*99.9%</f>
        <v>8490.65085</v>
      </c>
      <c r="K38" s="106">
        <v>0</v>
      </c>
      <c r="L38" s="60">
        <f t="shared" ref="L38:L42" si="4">I38*0.1%</f>
        <v>8.4991500000000002</v>
      </c>
      <c r="M38" s="37"/>
      <c r="N38" s="30"/>
      <c r="O38" s="32">
        <v>1</v>
      </c>
      <c r="P38" s="143">
        <v>1</v>
      </c>
      <c r="Q38" s="101">
        <v>3</v>
      </c>
      <c r="R38" s="98">
        <v>1</v>
      </c>
      <c r="S38" s="129">
        <v>46.5</v>
      </c>
      <c r="T38" s="129">
        <v>51.51</v>
      </c>
      <c r="U38" s="101" t="s">
        <v>54</v>
      </c>
      <c r="V38" s="52">
        <v>165</v>
      </c>
      <c r="W38" s="84">
        <f>V38*T38</f>
        <v>8499.15</v>
      </c>
      <c r="X38" s="60">
        <f>W38*99.9%</f>
        <v>8490.65085</v>
      </c>
      <c r="Y38" s="106">
        <v>0</v>
      </c>
      <c r="Z38" s="60">
        <f>W38*0.1%</f>
        <v>8.4991500000000002</v>
      </c>
    </row>
    <row r="39" spans="1:26" ht="30" customHeight="1">
      <c r="A39" s="101">
        <v>2</v>
      </c>
      <c r="B39" s="49" t="s">
        <v>87</v>
      </c>
      <c r="C39" s="101">
        <v>2</v>
      </c>
      <c r="D39" s="101" t="s">
        <v>53</v>
      </c>
      <c r="E39" s="52">
        <v>47.8</v>
      </c>
      <c r="F39" s="52">
        <v>51.51</v>
      </c>
      <c r="G39" s="101" t="s">
        <v>54</v>
      </c>
      <c r="H39" s="52">
        <v>165</v>
      </c>
      <c r="I39" s="84">
        <f>H39*F39</f>
        <v>8499.15</v>
      </c>
      <c r="J39" s="60">
        <f>I39*99.9%</f>
        <v>8490.65085</v>
      </c>
      <c r="K39" s="106">
        <v>0</v>
      </c>
      <c r="L39" s="60">
        <f t="shared" si="4"/>
        <v>8.4991500000000002</v>
      </c>
      <c r="M39" s="37"/>
      <c r="N39" s="30"/>
      <c r="O39" s="32">
        <v>1</v>
      </c>
      <c r="P39" s="143">
        <v>1</v>
      </c>
      <c r="R39">
        <v>1</v>
      </c>
    </row>
    <row r="40" spans="1:26" ht="30" customHeight="1">
      <c r="A40" s="101">
        <v>3</v>
      </c>
      <c r="B40" s="49" t="s">
        <v>88</v>
      </c>
      <c r="C40" s="101">
        <v>2</v>
      </c>
      <c r="D40" s="101" t="s">
        <v>53</v>
      </c>
      <c r="E40" s="52">
        <v>46.9</v>
      </c>
      <c r="F40" s="52">
        <v>51.51</v>
      </c>
      <c r="G40" s="101" t="s">
        <v>54</v>
      </c>
      <c r="H40" s="52">
        <v>165</v>
      </c>
      <c r="I40" s="84">
        <f>H40*F40</f>
        <v>8499.15</v>
      </c>
      <c r="J40" s="60">
        <f>I40*99.9%</f>
        <v>8490.65085</v>
      </c>
      <c r="K40" s="106">
        <v>0</v>
      </c>
      <c r="L40" s="60">
        <f t="shared" si="4"/>
        <v>8.4991500000000002</v>
      </c>
      <c r="M40" s="37"/>
      <c r="N40" s="30"/>
      <c r="O40" s="32">
        <v>1</v>
      </c>
      <c r="P40" s="143">
        <v>1</v>
      </c>
      <c r="R40">
        <v>1</v>
      </c>
      <c r="U40" s="136" t="e">
        <f>#REF!+#REF!</f>
        <v>#REF!</v>
      </c>
    </row>
    <row r="41" spans="1:26" ht="30" customHeight="1">
      <c r="A41" s="101">
        <v>4</v>
      </c>
      <c r="B41" s="49" t="s">
        <v>89</v>
      </c>
      <c r="C41" s="101">
        <v>1</v>
      </c>
      <c r="D41" s="101" t="s">
        <v>53</v>
      </c>
      <c r="E41" s="52">
        <v>46.7</v>
      </c>
      <c r="F41" s="52">
        <v>51.51</v>
      </c>
      <c r="G41" s="101" t="s">
        <v>54</v>
      </c>
      <c r="H41" s="52">
        <v>165</v>
      </c>
      <c r="I41" s="84">
        <f>H41*F41</f>
        <v>8499.15</v>
      </c>
      <c r="J41" s="60">
        <f>I41*99.9%</f>
        <v>8490.65085</v>
      </c>
      <c r="K41" s="106">
        <v>0</v>
      </c>
      <c r="L41" s="60">
        <f t="shared" si="4"/>
        <v>8.4991500000000002</v>
      </c>
      <c r="M41" s="36"/>
      <c r="N41" s="30"/>
      <c r="O41" s="32">
        <v>1</v>
      </c>
      <c r="P41" s="143">
        <v>1</v>
      </c>
      <c r="R41">
        <v>1</v>
      </c>
      <c r="U41" s="136" t="e">
        <f>#REF!+#REF!</f>
        <v>#REF!</v>
      </c>
    </row>
    <row r="42" spans="1:26" ht="30" customHeight="1">
      <c r="A42" s="101">
        <v>5</v>
      </c>
      <c r="B42" s="49" t="s">
        <v>92</v>
      </c>
      <c r="C42" s="101">
        <v>5</v>
      </c>
      <c r="D42" s="101" t="s">
        <v>53</v>
      </c>
      <c r="E42" s="52">
        <v>46</v>
      </c>
      <c r="F42" s="52">
        <v>51.51</v>
      </c>
      <c r="G42" s="101" t="s">
        <v>54</v>
      </c>
      <c r="H42" s="52">
        <v>165</v>
      </c>
      <c r="I42" s="84">
        <f>H42*F42</f>
        <v>8499.15</v>
      </c>
      <c r="J42" s="60">
        <f>I42*99.9%</f>
        <v>8490.65085</v>
      </c>
      <c r="K42" s="106">
        <v>0</v>
      </c>
      <c r="L42" s="60">
        <f t="shared" si="4"/>
        <v>8.4991500000000002</v>
      </c>
      <c r="M42" s="36"/>
      <c r="N42" s="30"/>
      <c r="O42" s="32">
        <v>1</v>
      </c>
      <c r="P42" s="143">
        <v>1</v>
      </c>
      <c r="R42">
        <v>1</v>
      </c>
    </row>
    <row r="43" spans="1:26" ht="30" customHeight="1">
      <c r="A43" s="51" t="s">
        <v>322</v>
      </c>
      <c r="B43" s="51"/>
      <c r="C43" s="100">
        <f>SUM(C38:C42)</f>
        <v>13</v>
      </c>
      <c r="D43" s="101"/>
      <c r="E43" s="57">
        <f>SUM(E38:E42)</f>
        <v>233.89999999999998</v>
      </c>
      <c r="F43" s="57">
        <f>SUM(F38:F42)</f>
        <v>257.55</v>
      </c>
      <c r="G43" s="101"/>
      <c r="H43" s="52"/>
      <c r="I43" s="85">
        <f>SUM(I38:I42)</f>
        <v>42495.75</v>
      </c>
      <c r="J43" s="60">
        <f>SUM(J38:J42)</f>
        <v>42453.254249999998</v>
      </c>
      <c r="K43" s="60">
        <f>SUM(K38:K42)</f>
        <v>0</v>
      </c>
      <c r="L43" s="60">
        <f>SUM(L38:L42)</f>
        <v>42.495750000000001</v>
      </c>
      <c r="M43" s="38">
        <f>SUM(J43:L43)</f>
        <v>42495.75</v>
      </c>
      <c r="N43" s="30"/>
      <c r="O43" s="32"/>
    </row>
    <row r="44" spans="1:26" s="93" customFormat="1" ht="30" customHeight="1">
      <c r="A44" s="237" t="s">
        <v>76</v>
      </c>
      <c r="B44" s="238"/>
      <c r="C44" s="90"/>
      <c r="D44" s="101"/>
      <c r="E44" s="52"/>
      <c r="F44" s="52"/>
      <c r="G44" s="101"/>
      <c r="H44" s="52"/>
      <c r="I44" s="85"/>
      <c r="J44" s="53"/>
      <c r="K44" s="53"/>
      <c r="L44" s="53"/>
      <c r="M44" s="38"/>
      <c r="N44" s="91"/>
      <c r="O44" s="92"/>
      <c r="P44" s="144"/>
    </row>
    <row r="45" spans="1:26" s="93" customFormat="1" ht="30" customHeight="1">
      <c r="A45" s="101">
        <v>1</v>
      </c>
      <c r="B45" s="49" t="s">
        <v>223</v>
      </c>
      <c r="C45" s="101">
        <v>1</v>
      </c>
      <c r="D45" s="101" t="s">
        <v>51</v>
      </c>
      <c r="E45" s="65">
        <v>68.2</v>
      </c>
      <c r="F45" s="65"/>
      <c r="G45" s="101" t="s">
        <v>52</v>
      </c>
      <c r="H45" s="126">
        <v>138.98011</v>
      </c>
      <c r="I45" s="84">
        <v>4200</v>
      </c>
      <c r="J45" s="60">
        <f>I45-L45</f>
        <v>4195.8</v>
      </c>
      <c r="K45" s="60">
        <v>0</v>
      </c>
      <c r="L45" s="60">
        <f>I45*0.1%</f>
        <v>4.2</v>
      </c>
      <c r="M45" s="38" t="s">
        <v>315</v>
      </c>
      <c r="N45" s="134"/>
      <c r="O45" s="32"/>
      <c r="P45" s="144">
        <v>1</v>
      </c>
      <c r="R45" s="93">
        <v>1</v>
      </c>
    </row>
    <row r="46" spans="1:26" s="93" customFormat="1" ht="30" customHeight="1">
      <c r="A46" s="101">
        <v>2</v>
      </c>
      <c r="B46" s="49" t="s">
        <v>224</v>
      </c>
      <c r="C46" s="101">
        <v>1</v>
      </c>
      <c r="D46" s="101" t="s">
        <v>51</v>
      </c>
      <c r="E46" s="65">
        <v>55.3</v>
      </c>
      <c r="F46" s="65"/>
      <c r="G46" s="101" t="s">
        <v>52</v>
      </c>
      <c r="H46" s="126">
        <f>I46/E46</f>
        <v>127.91971066907776</v>
      </c>
      <c r="I46" s="84">
        <v>7073.96</v>
      </c>
      <c r="J46" s="60">
        <v>4524.6819400000004</v>
      </c>
      <c r="K46" s="60">
        <f>I46-J46-L46</f>
        <v>2542.2040999999995</v>
      </c>
      <c r="L46" s="60">
        <f>I46*0.1%</f>
        <v>7.0739600000000005</v>
      </c>
      <c r="M46" s="150">
        <f>SUM(J46:L46)</f>
        <v>7073.9599999999991</v>
      </c>
      <c r="N46" s="134"/>
      <c r="O46" s="151" t="e">
        <f>I47+I50+I52+I54+I55+I56+'Прил. 5'!#REF!+'Прил. 5'!#REF!+31798.8</f>
        <v>#REF!</v>
      </c>
      <c r="P46" s="144">
        <v>1</v>
      </c>
      <c r="R46" s="93">
        <v>1</v>
      </c>
    </row>
    <row r="47" spans="1:26" s="93" customFormat="1" ht="30" customHeight="1">
      <c r="A47" s="101">
        <v>3</v>
      </c>
      <c r="B47" s="49" t="s">
        <v>225</v>
      </c>
      <c r="C47" s="86">
        <v>3</v>
      </c>
      <c r="D47" s="101" t="s">
        <v>51</v>
      </c>
      <c r="E47" s="65">
        <v>67.8</v>
      </c>
      <c r="F47" s="65"/>
      <c r="G47" s="101" t="s">
        <v>52</v>
      </c>
      <c r="H47" s="126">
        <f>I47/E47</f>
        <v>130.07153392330383</v>
      </c>
      <c r="I47" s="84">
        <v>8818.85</v>
      </c>
      <c r="J47" s="60">
        <f>81.82065*E47</f>
        <v>5547.4400699999997</v>
      </c>
      <c r="K47" s="60">
        <f>I47-J47-L47</f>
        <v>3262.5910800000006</v>
      </c>
      <c r="L47" s="60">
        <f>I47*0.1%</f>
        <v>8.8188500000000012</v>
      </c>
      <c r="M47" s="38"/>
      <c r="N47" s="30"/>
      <c r="O47" s="32"/>
      <c r="P47" s="144">
        <v>1</v>
      </c>
      <c r="R47" s="93">
        <v>1</v>
      </c>
    </row>
    <row r="48" spans="1:26" s="93" customFormat="1" ht="30" customHeight="1">
      <c r="A48" s="101">
        <v>4</v>
      </c>
      <c r="B48" s="49" t="s">
        <v>226</v>
      </c>
      <c r="C48" s="101">
        <v>1</v>
      </c>
      <c r="D48" s="101" t="s">
        <v>51</v>
      </c>
      <c r="E48" s="65">
        <v>54.6</v>
      </c>
      <c r="F48" s="65"/>
      <c r="G48" s="101" t="s">
        <v>52</v>
      </c>
      <c r="H48" s="126">
        <f>I48/E48</f>
        <v>134.58833333333334</v>
      </c>
      <c r="I48" s="84">
        <v>7348.5230000000001</v>
      </c>
      <c r="J48" s="60">
        <f>81.82065*E48</f>
        <v>4467.4074900000005</v>
      </c>
      <c r="K48" s="60">
        <f>I48-J48-L48</f>
        <v>2873.7669869999995</v>
      </c>
      <c r="L48" s="60">
        <f>I48*0.1%</f>
        <v>7.3485230000000001</v>
      </c>
      <c r="M48" s="38"/>
      <c r="N48" s="134"/>
      <c r="O48" s="32"/>
      <c r="P48" s="144">
        <v>1</v>
      </c>
      <c r="R48" s="93">
        <v>1</v>
      </c>
    </row>
    <row r="49" spans="1:18" s="93" customFormat="1" ht="30" customHeight="1">
      <c r="A49" s="101">
        <v>5</v>
      </c>
      <c r="B49" s="49" t="s">
        <v>227</v>
      </c>
      <c r="C49" s="86">
        <v>3</v>
      </c>
      <c r="D49" s="101" t="s">
        <v>53</v>
      </c>
      <c r="E49" s="52">
        <v>67.599999999999994</v>
      </c>
      <c r="F49" s="52">
        <v>64.62</v>
      </c>
      <c r="G49" s="101" t="s">
        <v>54</v>
      </c>
      <c r="H49" s="126">
        <v>165</v>
      </c>
      <c r="I49" s="84">
        <f>H49*F49</f>
        <v>10662.300000000001</v>
      </c>
      <c r="J49" s="60">
        <f>I49*99.9%</f>
        <v>10651.637700000003</v>
      </c>
      <c r="K49" s="106">
        <v>0</v>
      </c>
      <c r="L49" s="60">
        <f>I49*0.1%</f>
        <v>10.662300000000002</v>
      </c>
      <c r="M49" s="38"/>
      <c r="N49" s="30"/>
      <c r="O49" s="32">
        <v>1</v>
      </c>
      <c r="P49" s="144">
        <v>1</v>
      </c>
      <c r="R49" s="93">
        <v>1</v>
      </c>
    </row>
    <row r="50" spans="1:18" s="93" customFormat="1" ht="30" customHeight="1">
      <c r="A50" s="101">
        <v>6</v>
      </c>
      <c r="B50" s="49" t="s">
        <v>228</v>
      </c>
      <c r="C50" s="86">
        <v>3</v>
      </c>
      <c r="D50" s="101" t="s">
        <v>51</v>
      </c>
      <c r="E50" s="65">
        <v>58.6</v>
      </c>
      <c r="F50" s="65"/>
      <c r="G50" s="101" t="s">
        <v>52</v>
      </c>
      <c r="H50" s="126">
        <f>I50/E50</f>
        <v>132.25397610921502</v>
      </c>
      <c r="I50" s="84">
        <v>7750.0829999999996</v>
      </c>
      <c r="J50" s="60">
        <f t="shared" ref="J50:J56" si="5">81.82065*E50</f>
        <v>4794.6900900000001</v>
      </c>
      <c r="K50" s="60">
        <f t="shared" ref="K50:K56" si="6">I50-J50-L50</f>
        <v>2947.6428269999997</v>
      </c>
      <c r="L50" s="60">
        <f t="shared" ref="L50:L56" si="7">I50*0.1%</f>
        <v>7.7500830000000001</v>
      </c>
      <c r="M50" s="38"/>
      <c r="N50" s="30"/>
      <c r="O50" s="32"/>
      <c r="P50" s="144">
        <v>1</v>
      </c>
      <c r="R50" s="93">
        <v>1</v>
      </c>
    </row>
    <row r="51" spans="1:18" s="93" customFormat="1" ht="30" customHeight="1">
      <c r="A51" s="101">
        <v>7</v>
      </c>
      <c r="B51" s="49" t="s">
        <v>229</v>
      </c>
      <c r="C51" s="101">
        <v>1</v>
      </c>
      <c r="D51" s="101" t="s">
        <v>51</v>
      </c>
      <c r="E51" s="65">
        <v>68</v>
      </c>
      <c r="F51" s="65"/>
      <c r="G51" s="101" t="s">
        <v>52</v>
      </c>
      <c r="H51" s="126">
        <f>I51/E51</f>
        <v>130.06858823529413</v>
      </c>
      <c r="I51" s="84">
        <v>8844.6640000000007</v>
      </c>
      <c r="J51" s="60">
        <f t="shared" si="5"/>
        <v>5563.8042000000005</v>
      </c>
      <c r="K51" s="60">
        <f t="shared" si="6"/>
        <v>3272.015136</v>
      </c>
      <c r="L51" s="60">
        <f t="shared" si="7"/>
        <v>8.8446640000000016</v>
      </c>
      <c r="M51" s="38"/>
      <c r="N51" s="134"/>
      <c r="O51" s="32"/>
      <c r="P51" s="144">
        <v>1</v>
      </c>
      <c r="R51" s="93">
        <v>1</v>
      </c>
    </row>
    <row r="52" spans="1:18" s="93" customFormat="1" ht="30" customHeight="1">
      <c r="A52" s="101">
        <v>8</v>
      </c>
      <c r="B52" s="49" t="s">
        <v>230</v>
      </c>
      <c r="C52" s="101">
        <v>1</v>
      </c>
      <c r="D52" s="101" t="s">
        <v>51</v>
      </c>
      <c r="E52" s="65">
        <v>54.3</v>
      </c>
      <c r="F52" s="65"/>
      <c r="G52" s="101" t="s">
        <v>52</v>
      </c>
      <c r="H52" s="126">
        <f>I52/E52</f>
        <v>134.59515653775324</v>
      </c>
      <c r="I52" s="84">
        <v>7308.5169999999998</v>
      </c>
      <c r="J52" s="60">
        <v>4442.8612899999998</v>
      </c>
      <c r="K52" s="60">
        <f t="shared" si="6"/>
        <v>2858.3471930000001</v>
      </c>
      <c r="L52" s="60">
        <f t="shared" si="7"/>
        <v>7.3085170000000002</v>
      </c>
      <c r="M52" s="38">
        <f>SUM(J52:L52)</f>
        <v>7308.5170000000007</v>
      </c>
      <c r="N52" s="134"/>
      <c r="O52" s="32"/>
      <c r="P52" s="144">
        <v>1</v>
      </c>
      <c r="R52" s="93">
        <v>1</v>
      </c>
    </row>
    <row r="53" spans="1:18" s="93" customFormat="1" ht="30" customHeight="1">
      <c r="A53" s="101">
        <v>9</v>
      </c>
      <c r="B53" s="49" t="s">
        <v>231</v>
      </c>
      <c r="C53" s="156">
        <v>2</v>
      </c>
      <c r="D53" s="101" t="s">
        <v>53</v>
      </c>
      <c r="E53" s="65">
        <v>67.7</v>
      </c>
      <c r="F53" s="65">
        <v>64.62</v>
      </c>
      <c r="G53" s="101" t="s">
        <v>54</v>
      </c>
      <c r="H53" s="126">
        <v>165</v>
      </c>
      <c r="I53" s="84">
        <f>H53*F53</f>
        <v>10662.300000000001</v>
      </c>
      <c r="J53" s="60">
        <f>I53*99.9%</f>
        <v>10651.637700000003</v>
      </c>
      <c r="K53" s="106">
        <v>0</v>
      </c>
      <c r="L53" s="60">
        <f>I53*0.1%</f>
        <v>10.662300000000002</v>
      </c>
      <c r="M53" s="38" t="s">
        <v>307</v>
      </c>
      <c r="N53" s="30"/>
      <c r="O53" s="32">
        <v>1</v>
      </c>
      <c r="P53" s="144">
        <v>1</v>
      </c>
      <c r="R53" s="93">
        <v>1</v>
      </c>
    </row>
    <row r="54" spans="1:18" s="93" customFormat="1" ht="30" customHeight="1">
      <c r="A54" s="101">
        <v>10</v>
      </c>
      <c r="B54" s="49" t="s">
        <v>232</v>
      </c>
      <c r="C54" s="156">
        <v>2</v>
      </c>
      <c r="D54" s="101" t="s">
        <v>51</v>
      </c>
      <c r="E54" s="65">
        <v>55.8</v>
      </c>
      <c r="F54" s="65"/>
      <c r="G54" s="101" t="s">
        <v>52</v>
      </c>
      <c r="H54" s="126">
        <f>I54/E54</f>
        <v>132.31179211469535</v>
      </c>
      <c r="I54" s="84">
        <v>7382.9979999999996</v>
      </c>
      <c r="J54" s="60">
        <f t="shared" si="5"/>
        <v>4565.5922700000001</v>
      </c>
      <c r="K54" s="60">
        <f t="shared" si="6"/>
        <v>2810.0227319999995</v>
      </c>
      <c r="L54" s="60">
        <f t="shared" si="7"/>
        <v>7.3829979999999997</v>
      </c>
      <c r="M54" s="38"/>
      <c r="N54" s="134"/>
      <c r="O54" s="32"/>
      <c r="P54" s="144">
        <v>1</v>
      </c>
      <c r="R54" s="93">
        <v>1</v>
      </c>
    </row>
    <row r="55" spans="1:18" s="93" customFormat="1" ht="30" customHeight="1">
      <c r="A55" s="101">
        <v>11</v>
      </c>
      <c r="B55" s="49" t="s">
        <v>233</v>
      </c>
      <c r="C55" s="156">
        <v>2</v>
      </c>
      <c r="D55" s="101" t="s">
        <v>51</v>
      </c>
      <c r="E55" s="65">
        <v>68.3</v>
      </c>
      <c r="F55" s="65"/>
      <c r="G55" s="101" t="s">
        <v>52</v>
      </c>
      <c r="H55" s="126">
        <f>I55/E55</f>
        <v>130.06421669106882</v>
      </c>
      <c r="I55" s="84">
        <v>8883.3860000000004</v>
      </c>
      <c r="J55" s="60">
        <v>5588.3503899999996</v>
      </c>
      <c r="K55" s="60">
        <f t="shared" si="6"/>
        <v>3286.1522240000008</v>
      </c>
      <c r="L55" s="60">
        <f t="shared" si="7"/>
        <v>8.8833859999999998</v>
      </c>
      <c r="M55" s="38">
        <f>SUM(J55:L55)</f>
        <v>8883.3860000000004</v>
      </c>
      <c r="N55" s="30"/>
      <c r="O55" s="32"/>
      <c r="P55" s="144">
        <v>1</v>
      </c>
      <c r="R55" s="93">
        <v>1</v>
      </c>
    </row>
    <row r="56" spans="1:18" s="93" customFormat="1" ht="30" customHeight="1">
      <c r="A56" s="101">
        <v>12</v>
      </c>
      <c r="B56" s="49" t="s">
        <v>234</v>
      </c>
      <c r="C56" s="101">
        <v>1</v>
      </c>
      <c r="D56" s="101" t="s">
        <v>51</v>
      </c>
      <c r="E56" s="65">
        <v>55.1</v>
      </c>
      <c r="F56" s="65"/>
      <c r="G56" s="101" t="s">
        <v>52</v>
      </c>
      <c r="H56" s="126">
        <f>I56/E56</f>
        <v>138.98010889292195</v>
      </c>
      <c r="I56" s="84">
        <v>7657.8040000000001</v>
      </c>
      <c r="J56" s="60">
        <f t="shared" si="5"/>
        <v>4508.3178150000003</v>
      </c>
      <c r="K56" s="60">
        <f t="shared" si="6"/>
        <v>3141.8283809999998</v>
      </c>
      <c r="L56" s="60">
        <f t="shared" si="7"/>
        <v>7.6578040000000005</v>
      </c>
      <c r="M56" s="38"/>
      <c r="N56" s="30"/>
      <c r="O56" s="32"/>
      <c r="P56" s="144">
        <v>1</v>
      </c>
      <c r="R56" s="93">
        <v>1</v>
      </c>
    </row>
    <row r="57" spans="1:18" s="93" customFormat="1" ht="30" customHeight="1">
      <c r="A57" s="51" t="s">
        <v>93</v>
      </c>
      <c r="B57" s="51"/>
      <c r="C57" s="156">
        <f>SUM(C45:C56)</f>
        <v>21</v>
      </c>
      <c r="D57" s="100"/>
      <c r="E57" s="57">
        <f>SUM(E45:E56)</f>
        <v>741.3</v>
      </c>
      <c r="F57" s="57">
        <f>SUM(F45:F56)</f>
        <v>129.24</v>
      </c>
      <c r="G57" s="100"/>
      <c r="H57" s="57"/>
      <c r="I57" s="85">
        <f>SUM(I45:I56)</f>
        <v>96593.385000000009</v>
      </c>
      <c r="J57" s="60">
        <f>SUM(J45:J56)</f>
        <v>69502.220955000012</v>
      </c>
      <c r="K57" s="60">
        <f>SUM(K45:K56)</f>
        <v>26994.570660000001</v>
      </c>
      <c r="L57" s="60">
        <f>SUM(L45:L56)</f>
        <v>96.593385000000012</v>
      </c>
      <c r="M57" s="38">
        <f>SUM(J57:L57)</f>
        <v>96593.385000000009</v>
      </c>
      <c r="N57" s="137">
        <f>J57+J59</f>
        <v>75156.027865000011</v>
      </c>
      <c r="O57" s="138"/>
      <c r="P57" s="145"/>
    </row>
    <row r="58" spans="1:18" s="93" customFormat="1" ht="30" customHeight="1">
      <c r="A58" s="237" t="s">
        <v>66</v>
      </c>
      <c r="B58" s="238"/>
      <c r="C58" s="90"/>
      <c r="D58" s="54"/>
      <c r="E58" s="52"/>
      <c r="F58" s="52"/>
      <c r="G58" s="101"/>
      <c r="H58" s="52"/>
      <c r="I58" s="87"/>
      <c r="J58" s="55"/>
      <c r="K58" s="55"/>
      <c r="L58" s="55"/>
      <c r="M58" s="36"/>
      <c r="N58" s="91"/>
      <c r="O58" s="92"/>
      <c r="P58" s="144"/>
    </row>
    <row r="59" spans="1:18" s="93" customFormat="1" ht="30" customHeight="1">
      <c r="A59" s="101">
        <v>1</v>
      </c>
      <c r="B59" s="49" t="s">
        <v>94</v>
      </c>
      <c r="C59" s="101">
        <v>2</v>
      </c>
      <c r="D59" s="101" t="s">
        <v>51</v>
      </c>
      <c r="E59" s="52">
        <v>69.099999999999994</v>
      </c>
      <c r="F59" s="52"/>
      <c r="G59" s="101" t="s">
        <v>52</v>
      </c>
      <c r="H59" s="52">
        <f t="shared" ref="H59:H69" si="8">I59/E59</f>
        <v>128.28147612156297</v>
      </c>
      <c r="I59" s="84">
        <v>8864.25</v>
      </c>
      <c r="J59" s="60">
        <v>5653.8069100000002</v>
      </c>
      <c r="K59" s="60">
        <f t="shared" ref="K59:K69" si="9">I59-J59-L59</f>
        <v>3201.5788399999997</v>
      </c>
      <c r="L59" s="60">
        <f t="shared" ref="L59:L69" si="10">I59*0.1%</f>
        <v>8.8642500000000002</v>
      </c>
      <c r="M59" s="38">
        <f>SUM(J59:L59)</f>
        <v>8864.25</v>
      </c>
      <c r="N59" s="30"/>
      <c r="O59" s="32"/>
      <c r="P59" s="144">
        <v>1</v>
      </c>
      <c r="R59" s="93">
        <v>1</v>
      </c>
    </row>
    <row r="60" spans="1:18" s="93" customFormat="1" ht="30" customHeight="1">
      <c r="A60" s="101">
        <v>2</v>
      </c>
      <c r="B60" s="49" t="s">
        <v>95</v>
      </c>
      <c r="C60" s="101">
        <v>1</v>
      </c>
      <c r="D60" s="101" t="s">
        <v>51</v>
      </c>
      <c r="E60" s="52">
        <v>53.3</v>
      </c>
      <c r="F60" s="52"/>
      <c r="G60" s="101" t="s">
        <v>52</v>
      </c>
      <c r="H60" s="52">
        <f t="shared" si="8"/>
        <v>134.87879924953097</v>
      </c>
      <c r="I60" s="84">
        <f>SUM(J60:L60)</f>
        <v>7189.04</v>
      </c>
      <c r="J60" s="60">
        <v>4361.0406400000002</v>
      </c>
      <c r="K60" s="60">
        <v>2820.81032</v>
      </c>
      <c r="L60" s="60">
        <v>7.1890400000000003</v>
      </c>
      <c r="M60" s="36"/>
      <c r="N60" s="134" t="s">
        <v>310</v>
      </c>
      <c r="O60" s="32"/>
      <c r="P60" s="144">
        <v>1</v>
      </c>
      <c r="R60" s="93">
        <v>1</v>
      </c>
    </row>
    <row r="61" spans="1:18" s="93" customFormat="1" ht="30" customHeight="1">
      <c r="A61" s="101">
        <v>3</v>
      </c>
      <c r="B61" s="49" t="s">
        <v>96</v>
      </c>
      <c r="C61" s="101">
        <v>1</v>
      </c>
      <c r="D61" s="101" t="s">
        <v>51</v>
      </c>
      <c r="E61" s="52">
        <v>69.099999999999994</v>
      </c>
      <c r="F61" s="52"/>
      <c r="G61" s="101" t="s">
        <v>52</v>
      </c>
      <c r="H61" s="52">
        <f t="shared" si="8"/>
        <v>133.55088277858178</v>
      </c>
      <c r="I61" s="84">
        <v>9228.366</v>
      </c>
      <c r="J61" s="60">
        <v>5653.8069100000002</v>
      </c>
      <c r="K61" s="60">
        <f t="shared" si="9"/>
        <v>3565.3307239999999</v>
      </c>
      <c r="L61" s="60">
        <f t="shared" si="10"/>
        <v>9.2283659999999994</v>
      </c>
      <c r="M61" s="38">
        <f>SUM(J61:L61)</f>
        <v>9228.366</v>
      </c>
      <c r="N61" s="134" t="s">
        <v>310</v>
      </c>
      <c r="O61" s="32"/>
      <c r="P61" s="144">
        <v>1</v>
      </c>
      <c r="R61" s="93">
        <v>1</v>
      </c>
    </row>
    <row r="62" spans="1:18" s="93" customFormat="1" ht="30" customHeight="1">
      <c r="A62" s="101">
        <v>4</v>
      </c>
      <c r="B62" s="49" t="s">
        <v>97</v>
      </c>
      <c r="C62" s="101">
        <v>1</v>
      </c>
      <c r="D62" s="101" t="s">
        <v>51</v>
      </c>
      <c r="E62" s="52">
        <v>53.9</v>
      </c>
      <c r="F62" s="52"/>
      <c r="G62" s="101" t="s">
        <v>52</v>
      </c>
      <c r="H62" s="52">
        <f t="shared" si="8"/>
        <v>142.54408163265308</v>
      </c>
      <c r="I62" s="84">
        <v>7683.1260000000002</v>
      </c>
      <c r="J62" s="60">
        <v>4410.13303</v>
      </c>
      <c r="K62" s="60">
        <f t="shared" si="9"/>
        <v>3265.3098440000003</v>
      </c>
      <c r="L62" s="60">
        <f t="shared" si="10"/>
        <v>7.6831260000000006</v>
      </c>
      <c r="M62" s="38">
        <f>SUM(J62:L62)</f>
        <v>7683.1260000000002</v>
      </c>
      <c r="N62" s="135"/>
      <c r="O62" s="99"/>
      <c r="P62" s="144">
        <v>1</v>
      </c>
      <c r="R62" s="93">
        <v>1</v>
      </c>
    </row>
    <row r="63" spans="1:18" ht="30" customHeight="1">
      <c r="A63" s="101">
        <v>5</v>
      </c>
      <c r="B63" s="49" t="s">
        <v>98</v>
      </c>
      <c r="C63" s="101">
        <v>2</v>
      </c>
      <c r="D63" s="101" t="s">
        <v>51</v>
      </c>
      <c r="E63" s="52">
        <v>66.2</v>
      </c>
      <c r="F63" s="52"/>
      <c r="G63" s="101" t="s">
        <v>52</v>
      </c>
      <c r="H63" s="52">
        <f t="shared" si="8"/>
        <v>128.32427492447127</v>
      </c>
      <c r="I63" s="84">
        <v>8495.0669999999991</v>
      </c>
      <c r="J63" s="60">
        <f t="shared" ref="J63:J69" si="11">81.82065*E63</f>
        <v>5416.5270300000002</v>
      </c>
      <c r="K63" s="60">
        <f t="shared" si="9"/>
        <v>3070.0449029999991</v>
      </c>
      <c r="L63" s="60">
        <f t="shared" si="10"/>
        <v>8.4950669999999988</v>
      </c>
      <c r="M63" s="36"/>
      <c r="N63" s="135" t="s">
        <v>310</v>
      </c>
      <c r="O63" s="32"/>
      <c r="P63" s="143">
        <v>1</v>
      </c>
      <c r="R63">
        <v>1</v>
      </c>
    </row>
    <row r="64" spans="1:18" ht="30" customHeight="1">
      <c r="A64" s="101">
        <v>6</v>
      </c>
      <c r="B64" s="49" t="s">
        <v>99</v>
      </c>
      <c r="C64" s="86">
        <v>1</v>
      </c>
      <c r="D64" s="101" t="s">
        <v>51</v>
      </c>
      <c r="E64" s="52">
        <v>55.1</v>
      </c>
      <c r="F64" s="52"/>
      <c r="G64" s="101" t="s">
        <v>52</v>
      </c>
      <c r="H64" s="52">
        <f t="shared" si="8"/>
        <v>134.83744101633394</v>
      </c>
      <c r="I64" s="84">
        <f>SUM(J64:L64)</f>
        <v>7429.5430000000006</v>
      </c>
      <c r="J64" s="60">
        <v>4508.3178200000002</v>
      </c>
      <c r="K64" s="60">
        <v>2913.7956399999998</v>
      </c>
      <c r="L64" s="60">
        <v>7.4295400000000003</v>
      </c>
      <c r="M64" s="36"/>
      <c r="N64" s="134" t="s">
        <v>310</v>
      </c>
      <c r="O64" s="32"/>
      <c r="P64" s="143">
        <v>1</v>
      </c>
      <c r="R64">
        <v>1</v>
      </c>
    </row>
    <row r="65" spans="1:18" ht="30" customHeight="1">
      <c r="A65" s="101">
        <v>7</v>
      </c>
      <c r="B65" s="49" t="s">
        <v>100</v>
      </c>
      <c r="C65" s="101">
        <v>2</v>
      </c>
      <c r="D65" s="101" t="s">
        <v>51</v>
      </c>
      <c r="E65" s="52">
        <v>65.8</v>
      </c>
      <c r="F65" s="52"/>
      <c r="G65" s="101" t="s">
        <v>52</v>
      </c>
      <c r="H65" s="52">
        <f t="shared" si="8"/>
        <v>137.05022796352586</v>
      </c>
      <c r="I65" s="84">
        <f>SUM(J65:L65)</f>
        <v>9017.9050000000007</v>
      </c>
      <c r="J65" s="60">
        <v>5383.7987599999997</v>
      </c>
      <c r="K65" s="60">
        <v>3625.08833</v>
      </c>
      <c r="L65" s="60">
        <v>9.0179100000000005</v>
      </c>
      <c r="M65" s="36"/>
      <c r="N65" s="134" t="s">
        <v>310</v>
      </c>
      <c r="O65" s="32"/>
      <c r="P65" s="143">
        <v>1</v>
      </c>
      <c r="R65">
        <v>1</v>
      </c>
    </row>
    <row r="66" spans="1:18" ht="30" customHeight="1">
      <c r="A66" s="101">
        <v>8</v>
      </c>
      <c r="B66" s="49" t="s">
        <v>101</v>
      </c>
      <c r="C66" s="101">
        <v>3</v>
      </c>
      <c r="D66" s="101" t="s">
        <v>51</v>
      </c>
      <c r="E66" s="52">
        <v>55</v>
      </c>
      <c r="F66" s="52"/>
      <c r="G66" s="101" t="s">
        <v>52</v>
      </c>
      <c r="H66" s="52">
        <f t="shared" si="8"/>
        <v>142.51903636363636</v>
      </c>
      <c r="I66" s="84">
        <v>7838.5469999999996</v>
      </c>
      <c r="J66" s="60">
        <f t="shared" si="11"/>
        <v>4500.1357500000004</v>
      </c>
      <c r="K66" s="60">
        <f t="shared" si="9"/>
        <v>3330.5727029999994</v>
      </c>
      <c r="L66" s="60">
        <f t="shared" si="10"/>
        <v>7.8385470000000002</v>
      </c>
      <c r="M66" s="36"/>
      <c r="N66" s="134" t="s">
        <v>310</v>
      </c>
      <c r="O66" s="32"/>
      <c r="P66" s="143">
        <v>1</v>
      </c>
      <c r="R66">
        <v>1</v>
      </c>
    </row>
    <row r="67" spans="1:18" ht="30" customHeight="1">
      <c r="A67" s="101">
        <v>9</v>
      </c>
      <c r="B67" s="49" t="s">
        <v>102</v>
      </c>
      <c r="C67" s="101">
        <v>1</v>
      </c>
      <c r="D67" s="101" t="s">
        <v>51</v>
      </c>
      <c r="E67" s="52">
        <v>66.2</v>
      </c>
      <c r="F67" s="52"/>
      <c r="G67" s="101" t="s">
        <v>52</v>
      </c>
      <c r="H67" s="52">
        <f t="shared" si="8"/>
        <v>127.44367069486405</v>
      </c>
      <c r="I67" s="84">
        <v>8436.7710000000006</v>
      </c>
      <c r="J67" s="60">
        <f t="shared" si="11"/>
        <v>5416.5270300000002</v>
      </c>
      <c r="K67" s="60">
        <f t="shared" si="9"/>
        <v>3011.8071990000003</v>
      </c>
      <c r="L67" s="60">
        <f t="shared" si="10"/>
        <v>8.4367710000000002</v>
      </c>
      <c r="M67" s="36"/>
      <c r="N67" s="134" t="s">
        <v>310</v>
      </c>
      <c r="O67" s="32"/>
      <c r="P67" s="143">
        <v>1</v>
      </c>
      <c r="R67">
        <v>1</v>
      </c>
    </row>
    <row r="68" spans="1:18" ht="30" customHeight="1">
      <c r="A68" s="101">
        <v>10</v>
      </c>
      <c r="B68" s="49" t="s">
        <v>103</v>
      </c>
      <c r="C68" s="101">
        <v>2</v>
      </c>
      <c r="D68" s="101" t="s">
        <v>51</v>
      </c>
      <c r="E68" s="52">
        <v>54.8</v>
      </c>
      <c r="F68" s="52"/>
      <c r="G68" s="101" t="s">
        <v>52</v>
      </c>
      <c r="H68" s="52">
        <f t="shared" si="8"/>
        <v>134.84416058394163</v>
      </c>
      <c r="I68" s="84">
        <f>SUM(J68:L68)</f>
        <v>7389.4600000000009</v>
      </c>
      <c r="J68" s="60">
        <v>4483.7716200000004</v>
      </c>
      <c r="K68" s="60">
        <v>2898.2989200000002</v>
      </c>
      <c r="L68" s="60">
        <v>7.3894599999999997</v>
      </c>
      <c r="M68" s="36"/>
      <c r="N68" s="134" t="s">
        <v>310</v>
      </c>
      <c r="O68" s="32"/>
      <c r="P68" s="143">
        <v>1</v>
      </c>
      <c r="R68">
        <v>1</v>
      </c>
    </row>
    <row r="69" spans="1:18" ht="30" customHeight="1">
      <c r="A69" s="101">
        <v>11</v>
      </c>
      <c r="B69" s="49" t="s">
        <v>104</v>
      </c>
      <c r="C69" s="86">
        <v>1</v>
      </c>
      <c r="D69" s="101" t="s">
        <v>51</v>
      </c>
      <c r="E69" s="52">
        <v>67.2</v>
      </c>
      <c r="F69" s="52"/>
      <c r="G69" s="101" t="s">
        <v>52</v>
      </c>
      <c r="H69" s="52">
        <f t="shared" si="8"/>
        <v>137.95549107142858</v>
      </c>
      <c r="I69" s="84">
        <v>9270.6090000000004</v>
      </c>
      <c r="J69" s="60">
        <f t="shared" si="11"/>
        <v>5498.3476799999999</v>
      </c>
      <c r="K69" s="60">
        <f t="shared" si="9"/>
        <v>3762.9907110000004</v>
      </c>
      <c r="L69" s="60">
        <f t="shared" si="10"/>
        <v>9.2706090000000003</v>
      </c>
      <c r="M69" s="36"/>
      <c r="N69" s="134" t="s">
        <v>310</v>
      </c>
      <c r="O69" s="32"/>
      <c r="P69" s="143">
        <v>1</v>
      </c>
      <c r="R69">
        <v>1</v>
      </c>
    </row>
    <row r="70" spans="1:18" ht="30" customHeight="1">
      <c r="A70" s="101">
        <v>12</v>
      </c>
      <c r="B70" s="49" t="s">
        <v>105</v>
      </c>
      <c r="C70" s="101">
        <v>5</v>
      </c>
      <c r="D70" s="101" t="s">
        <v>51</v>
      </c>
      <c r="E70" s="52">
        <v>53.1</v>
      </c>
      <c r="F70" s="52">
        <v>64.239999999999995</v>
      </c>
      <c r="G70" s="101" t="s">
        <v>52</v>
      </c>
      <c r="H70" s="126">
        <v>165</v>
      </c>
      <c r="I70" s="84">
        <f>H70*F70</f>
        <v>10599.599999999999</v>
      </c>
      <c r="J70" s="60">
        <f>I70*99.9%</f>
        <v>10589.000399999999</v>
      </c>
      <c r="K70" s="106">
        <v>0</v>
      </c>
      <c r="L70" s="60">
        <f>I70*0.1%</f>
        <v>10.599599999999999</v>
      </c>
      <c r="M70" s="36"/>
      <c r="N70" s="30"/>
      <c r="O70" s="32">
        <v>1</v>
      </c>
      <c r="P70" s="143">
        <v>1</v>
      </c>
      <c r="R70">
        <v>1</v>
      </c>
    </row>
    <row r="71" spans="1:18" ht="30" customHeight="1">
      <c r="A71" s="51" t="s">
        <v>93</v>
      </c>
      <c r="B71" s="51"/>
      <c r="C71" s="156">
        <f>SUM(C59:C70)</f>
        <v>22</v>
      </c>
      <c r="D71" s="94"/>
      <c r="E71" s="57">
        <f>SUM(E59:E70)</f>
        <v>728.80000000000007</v>
      </c>
      <c r="F71" s="57">
        <f>SUM(F59:F70)</f>
        <v>64.239999999999995</v>
      </c>
      <c r="G71" s="100"/>
      <c r="H71" s="57"/>
      <c r="I71" s="85">
        <f>SUM(I59:I70)</f>
        <v>101442.28399999999</v>
      </c>
      <c r="J71" s="60">
        <f>SUM(J59:J70)</f>
        <v>65875.213579999996</v>
      </c>
      <c r="K71" s="60">
        <f>SUM(K59:K70)</f>
        <v>35465.628133999999</v>
      </c>
      <c r="L71" s="60">
        <f>SUM(L59:L70)</f>
        <v>101.44228599999998</v>
      </c>
      <c r="M71" s="38">
        <f>SUM(J71:L71)</f>
        <v>101442.284</v>
      </c>
      <c r="N71" s="130"/>
      <c r="O71" s="32"/>
      <c r="P71" s="146"/>
    </row>
    <row r="72" spans="1:18" ht="30" customHeight="1">
      <c r="A72" s="237" t="s">
        <v>77</v>
      </c>
      <c r="B72" s="238"/>
      <c r="C72" s="90"/>
      <c r="D72" s="54"/>
      <c r="E72" s="52"/>
      <c r="F72" s="52"/>
      <c r="G72" s="101"/>
      <c r="H72" s="52"/>
      <c r="I72" s="87"/>
      <c r="J72" s="55"/>
      <c r="K72" s="55"/>
      <c r="L72" s="55"/>
      <c r="M72" s="38"/>
      <c r="N72" s="30"/>
      <c r="O72" s="32"/>
    </row>
    <row r="73" spans="1:18" ht="30" customHeight="1">
      <c r="A73" s="101">
        <v>1</v>
      </c>
      <c r="B73" s="49" t="s">
        <v>236</v>
      </c>
      <c r="C73" s="101">
        <v>4</v>
      </c>
      <c r="D73" s="101" t="s">
        <v>53</v>
      </c>
      <c r="E73" s="52">
        <v>55.2</v>
      </c>
      <c r="F73" s="52">
        <v>64.239999999999995</v>
      </c>
      <c r="G73" s="101" t="s">
        <v>54</v>
      </c>
      <c r="H73" s="126">
        <v>165</v>
      </c>
      <c r="I73" s="84">
        <f>H73*F73</f>
        <v>10599.599999999999</v>
      </c>
      <c r="J73" s="60">
        <f>I73*99.9%</f>
        <v>10589.000399999999</v>
      </c>
      <c r="K73" s="106">
        <v>0</v>
      </c>
      <c r="L73" s="60">
        <f>I73*0.1%</f>
        <v>10.599599999999999</v>
      </c>
      <c r="M73" s="38"/>
      <c r="N73" s="30"/>
      <c r="O73" s="32">
        <v>1</v>
      </c>
      <c r="P73" s="143">
        <v>1</v>
      </c>
      <c r="R73">
        <v>1</v>
      </c>
    </row>
    <row r="74" spans="1:18" ht="30" customHeight="1">
      <c r="A74" s="51" t="s">
        <v>292</v>
      </c>
      <c r="B74" s="51"/>
      <c r="C74" s="100">
        <f>SUM(C73)</f>
        <v>4</v>
      </c>
      <c r="D74" s="100"/>
      <c r="E74" s="57">
        <f>SUM(E73)</f>
        <v>55.2</v>
      </c>
      <c r="F74" s="57">
        <f>SUM(F73)</f>
        <v>64.239999999999995</v>
      </c>
      <c r="G74" s="100"/>
      <c r="H74" s="57"/>
      <c r="I74" s="85">
        <f>SUM(I73)</f>
        <v>10599.599999999999</v>
      </c>
      <c r="J74" s="60">
        <f>SUM(J73)</f>
        <v>10589.000399999999</v>
      </c>
      <c r="K74" s="60">
        <f>SUM(K73)</f>
        <v>0</v>
      </c>
      <c r="L74" s="60">
        <f>SUM(L73)</f>
        <v>10.599599999999999</v>
      </c>
      <c r="M74" s="38"/>
      <c r="N74" s="30"/>
      <c r="O74" s="32"/>
    </row>
    <row r="75" spans="1:18" s="15" customFormat="1" ht="30" customHeight="1">
      <c r="A75" s="237" t="s">
        <v>119</v>
      </c>
      <c r="B75" s="238"/>
      <c r="C75" s="90"/>
      <c r="D75" s="100"/>
      <c r="E75" s="52"/>
      <c r="F75" s="52"/>
      <c r="G75" s="100"/>
      <c r="H75" s="52"/>
      <c r="I75" s="85"/>
      <c r="J75" s="60"/>
      <c r="K75" s="53"/>
      <c r="L75" s="53"/>
      <c r="M75" s="38"/>
      <c r="N75" s="30"/>
      <c r="O75" s="32"/>
      <c r="P75" s="143"/>
    </row>
    <row r="76" spans="1:18" s="15" customFormat="1" ht="30" customHeight="1">
      <c r="A76" s="101">
        <v>1</v>
      </c>
      <c r="B76" s="49" t="s">
        <v>125</v>
      </c>
      <c r="C76" s="101">
        <v>1</v>
      </c>
      <c r="D76" s="101" t="s">
        <v>51</v>
      </c>
      <c r="E76" s="52">
        <v>50.4</v>
      </c>
      <c r="F76" s="52"/>
      <c r="G76" s="101" t="s">
        <v>52</v>
      </c>
      <c r="H76" s="52">
        <f>I76/E76</f>
        <v>122.61621031746031</v>
      </c>
      <c r="I76" s="84">
        <v>6179.857</v>
      </c>
      <c r="J76" s="60">
        <f>81.82065*E76</f>
        <v>4123.7607600000001</v>
      </c>
      <c r="K76" s="60">
        <f>I76-J76-L76</f>
        <v>2049.9163829999998</v>
      </c>
      <c r="L76" s="60">
        <f>I76*0.1%</f>
        <v>6.1798570000000002</v>
      </c>
      <c r="M76" s="38"/>
      <c r="N76" s="134"/>
      <c r="O76" s="32"/>
      <c r="P76" s="143"/>
      <c r="R76" s="15">
        <v>1</v>
      </c>
    </row>
    <row r="77" spans="1:18" s="15" customFormat="1" ht="30" customHeight="1">
      <c r="A77" s="100" t="s">
        <v>320</v>
      </c>
      <c r="B77" s="100"/>
      <c r="C77" s="100">
        <f>SUM(C76)</f>
        <v>1</v>
      </c>
      <c r="D77" s="100"/>
      <c r="E77" s="57">
        <f>SUM(E76)</f>
        <v>50.4</v>
      </c>
      <c r="F77" s="57"/>
      <c r="G77" s="100"/>
      <c r="H77" s="52"/>
      <c r="I77" s="85">
        <f>SUM(I76)</f>
        <v>6179.857</v>
      </c>
      <c r="J77" s="60">
        <f>SUM(J76)</f>
        <v>4123.7607600000001</v>
      </c>
      <c r="K77" s="60">
        <f>SUM(K76)</f>
        <v>2049.9163829999998</v>
      </c>
      <c r="L77" s="60">
        <f>SUM(L76)</f>
        <v>6.1798570000000002</v>
      </c>
      <c r="M77" s="38"/>
      <c r="N77" s="30"/>
      <c r="O77" s="32"/>
      <c r="P77" s="143"/>
    </row>
    <row r="78" spans="1:18" ht="30" customHeight="1">
      <c r="A78" s="237" t="s">
        <v>128</v>
      </c>
      <c r="B78" s="238"/>
      <c r="C78" s="90"/>
      <c r="D78" s="101"/>
      <c r="E78" s="52"/>
      <c r="F78" s="52"/>
      <c r="G78" s="101"/>
      <c r="H78" s="52"/>
      <c r="I78" s="87"/>
      <c r="J78" s="60"/>
      <c r="K78" s="55"/>
      <c r="L78" s="55"/>
      <c r="M78" s="38"/>
      <c r="N78" s="30"/>
      <c r="O78" s="32"/>
    </row>
    <row r="79" spans="1:18" s="15" customFormat="1" ht="30" customHeight="1">
      <c r="A79" s="62">
        <v>1</v>
      </c>
      <c r="B79" s="49" t="s">
        <v>132</v>
      </c>
      <c r="C79" s="62">
        <v>1</v>
      </c>
      <c r="D79" s="101" t="s">
        <v>51</v>
      </c>
      <c r="E79" s="52">
        <v>51.4</v>
      </c>
      <c r="F79" s="52"/>
      <c r="G79" s="101" t="s">
        <v>52</v>
      </c>
      <c r="H79" s="52">
        <f>I79/E79</f>
        <v>117.56673151750974</v>
      </c>
      <c r="I79" s="84">
        <v>6042.93</v>
      </c>
      <c r="J79" s="60">
        <f>81.82065*E79</f>
        <v>4205.5814099999998</v>
      </c>
      <c r="K79" s="60">
        <f>I79-J79-L79</f>
        <v>1831.3056600000004</v>
      </c>
      <c r="L79" s="60">
        <f>I79*0.1%</f>
        <v>6.0429300000000001</v>
      </c>
      <c r="M79" s="38"/>
      <c r="N79" s="35"/>
      <c r="O79" s="32"/>
      <c r="P79" s="143">
        <v>1</v>
      </c>
      <c r="R79" s="15">
        <v>1</v>
      </c>
    </row>
    <row r="80" spans="1:18" s="15" customFormat="1" ht="30" customHeight="1">
      <c r="A80" s="62">
        <v>2</v>
      </c>
      <c r="B80" s="49" t="s">
        <v>133</v>
      </c>
      <c r="C80" s="62">
        <v>1</v>
      </c>
      <c r="D80" s="101" t="s">
        <v>51</v>
      </c>
      <c r="E80" s="52">
        <v>41.9</v>
      </c>
      <c r="F80" s="52"/>
      <c r="G80" s="101" t="s">
        <v>52</v>
      </c>
      <c r="H80" s="52">
        <f>I80/E80</f>
        <v>126.84116945107399</v>
      </c>
      <c r="I80" s="84">
        <v>5314.6450000000004</v>
      </c>
      <c r="J80" s="60">
        <v>3428.2852200000002</v>
      </c>
      <c r="K80" s="60">
        <v>1881.04513</v>
      </c>
      <c r="L80" s="60">
        <f>I80*0.1%</f>
        <v>5.3146450000000005</v>
      </c>
      <c r="M80" s="38">
        <f>SUM(J80:L80)</f>
        <v>5314.6449950000006</v>
      </c>
      <c r="N80" s="134"/>
      <c r="O80" s="32"/>
      <c r="P80" s="143"/>
      <c r="R80" s="15">
        <v>1</v>
      </c>
    </row>
    <row r="81" spans="1:23" s="15" customFormat="1" ht="30" customHeight="1">
      <c r="A81" s="62">
        <v>3</v>
      </c>
      <c r="B81" s="49" t="s">
        <v>134</v>
      </c>
      <c r="C81" s="62">
        <v>1</v>
      </c>
      <c r="D81" s="101" t="s">
        <v>51</v>
      </c>
      <c r="E81" s="52">
        <v>30.5</v>
      </c>
      <c r="F81" s="52"/>
      <c r="G81" s="101" t="s">
        <v>52</v>
      </c>
      <c r="H81" s="52">
        <f>I81/E81</f>
        <v>132.66852459016394</v>
      </c>
      <c r="I81" s="84">
        <v>4046.39</v>
      </c>
      <c r="J81" s="60">
        <v>2495.5298200000002</v>
      </c>
      <c r="K81" s="60">
        <f>I81-J81-L81</f>
        <v>1546.8137899999997</v>
      </c>
      <c r="L81" s="60">
        <f>I81*0.1%</f>
        <v>4.0463899999999997</v>
      </c>
      <c r="M81" s="38">
        <f>SUM(J81:L81)</f>
        <v>4046.39</v>
      </c>
      <c r="N81" s="134" t="s">
        <v>310</v>
      </c>
      <c r="O81" s="32"/>
      <c r="P81" s="143">
        <v>1</v>
      </c>
      <c r="R81" s="15">
        <v>1</v>
      </c>
    </row>
    <row r="82" spans="1:23" ht="30" customHeight="1">
      <c r="A82" s="101">
        <v>4</v>
      </c>
      <c r="B82" s="49" t="s">
        <v>139</v>
      </c>
      <c r="C82" s="101">
        <v>3</v>
      </c>
      <c r="D82" s="101" t="s">
        <v>53</v>
      </c>
      <c r="E82" s="52">
        <v>53.7</v>
      </c>
      <c r="F82" s="52">
        <v>64.239999999999995</v>
      </c>
      <c r="G82" s="101" t="s">
        <v>54</v>
      </c>
      <c r="H82" s="52">
        <v>165</v>
      </c>
      <c r="I82" s="84">
        <f>H82*F82</f>
        <v>10599.599999999999</v>
      </c>
      <c r="J82" s="60">
        <f>I82*99.9%</f>
        <v>10589.000399999999</v>
      </c>
      <c r="K82" s="106">
        <v>0</v>
      </c>
      <c r="L82" s="60">
        <f>I82*0.1%</f>
        <v>10.599599999999999</v>
      </c>
      <c r="M82" s="38"/>
      <c r="N82" s="30"/>
      <c r="O82" s="32">
        <v>1</v>
      </c>
      <c r="P82" s="143">
        <v>1</v>
      </c>
      <c r="R82">
        <v>1</v>
      </c>
      <c r="U82">
        <f>188968645.14-U83</f>
        <v>70434025.279999986</v>
      </c>
    </row>
    <row r="83" spans="1:23" ht="30" customHeight="1">
      <c r="A83" s="100" t="s">
        <v>318</v>
      </c>
      <c r="B83" s="100"/>
      <c r="C83" s="100">
        <f>SUM(C79:C82)</f>
        <v>6</v>
      </c>
      <c r="D83" s="100"/>
      <c r="E83" s="57">
        <f>SUM(E79:E82)</f>
        <v>177.5</v>
      </c>
      <c r="F83" s="57">
        <f>SUM(F82:F82)</f>
        <v>64.239999999999995</v>
      </c>
      <c r="G83" s="100"/>
      <c r="H83" s="52"/>
      <c r="I83" s="85">
        <f>SUM(I79:I82)</f>
        <v>26003.564999999999</v>
      </c>
      <c r="J83" s="60">
        <f>SUM(J79:J82)</f>
        <v>20718.396849999997</v>
      </c>
      <c r="K83" s="60">
        <f>SUM(K79:K82)</f>
        <v>5259.1645800000006</v>
      </c>
      <c r="L83" s="60">
        <f>SUM(L79:L82)</f>
        <v>26.003564999999998</v>
      </c>
      <c r="M83" s="38">
        <f>SUM(J83:L83)</f>
        <v>26003.564994999997</v>
      </c>
      <c r="N83" s="30"/>
      <c r="O83" s="32"/>
      <c r="U83" s="152">
        <f>91094940+27439679.86</f>
        <v>118534619.86</v>
      </c>
    </row>
    <row r="84" spans="1:23" ht="30" customHeight="1">
      <c r="A84" s="237" t="s">
        <v>140</v>
      </c>
      <c r="B84" s="238"/>
      <c r="C84" s="90"/>
      <c r="D84" s="56"/>
      <c r="E84" s="52"/>
      <c r="F84" s="52"/>
      <c r="G84" s="101"/>
      <c r="H84" s="52"/>
      <c r="I84" s="87"/>
      <c r="J84" s="60"/>
      <c r="K84" s="55"/>
      <c r="L84" s="55"/>
      <c r="M84" s="38"/>
      <c r="N84" s="30"/>
      <c r="O84" s="32"/>
    </row>
    <row r="85" spans="1:23" ht="30" customHeight="1">
      <c r="A85" s="62">
        <v>1</v>
      </c>
      <c r="B85" s="49" t="s">
        <v>141</v>
      </c>
      <c r="C85" s="62">
        <v>1</v>
      </c>
      <c r="D85" s="62" t="s">
        <v>53</v>
      </c>
      <c r="E85" s="52">
        <v>49.9</v>
      </c>
      <c r="F85" s="52">
        <v>64.239999999999995</v>
      </c>
      <c r="G85" s="62" t="s">
        <v>54</v>
      </c>
      <c r="H85" s="52">
        <v>165</v>
      </c>
      <c r="I85" s="84">
        <f t="shared" ref="I85" si="12">H85*F85</f>
        <v>10599.599999999999</v>
      </c>
      <c r="J85" s="60">
        <f t="shared" ref="J85:J86" si="13">I85*99.9%</f>
        <v>10589.000399999999</v>
      </c>
      <c r="K85" s="106">
        <v>0</v>
      </c>
      <c r="L85" s="60">
        <f t="shared" ref="L85" si="14">I85*0.1%</f>
        <v>10.599599999999999</v>
      </c>
      <c r="M85" s="38"/>
      <c r="N85" s="30"/>
      <c r="O85" s="32">
        <v>1</v>
      </c>
      <c r="P85" s="143">
        <v>1</v>
      </c>
      <c r="R85">
        <v>1</v>
      </c>
    </row>
    <row r="86" spans="1:23" ht="30" customHeight="1">
      <c r="A86" s="62">
        <v>2</v>
      </c>
      <c r="B86" s="49" t="s">
        <v>144</v>
      </c>
      <c r="C86" s="62">
        <v>5</v>
      </c>
      <c r="D86" s="62" t="s">
        <v>53</v>
      </c>
      <c r="E86" s="52">
        <v>50.9</v>
      </c>
      <c r="F86" s="52">
        <v>64.239999999999995</v>
      </c>
      <c r="G86" s="62" t="s">
        <v>54</v>
      </c>
      <c r="H86" s="52">
        <v>165</v>
      </c>
      <c r="I86" s="84">
        <f>H86*F86</f>
        <v>10599.599999999999</v>
      </c>
      <c r="J86" s="60">
        <f t="shared" si="13"/>
        <v>10589.000399999999</v>
      </c>
      <c r="K86" s="106">
        <v>0</v>
      </c>
      <c r="L86" s="60">
        <f>I86*0.1%</f>
        <v>10.599599999999999</v>
      </c>
      <c r="M86" s="38"/>
      <c r="N86" s="119"/>
      <c r="O86" s="35">
        <v>1</v>
      </c>
      <c r="P86" s="147">
        <v>1</v>
      </c>
      <c r="R86">
        <v>1</v>
      </c>
    </row>
    <row r="87" spans="1:23" ht="30" customHeight="1">
      <c r="A87" s="101">
        <v>3</v>
      </c>
      <c r="B87" s="49" t="s">
        <v>152</v>
      </c>
      <c r="C87" s="62">
        <v>3</v>
      </c>
      <c r="D87" s="62" t="s">
        <v>53</v>
      </c>
      <c r="E87" s="52">
        <v>52.2</v>
      </c>
      <c r="F87" s="52">
        <v>64.239999999999995</v>
      </c>
      <c r="G87" s="62" t="s">
        <v>54</v>
      </c>
      <c r="H87" s="52">
        <v>165</v>
      </c>
      <c r="I87" s="166">
        <f>10599.6+17838.26565</f>
        <v>28437.86565</v>
      </c>
      <c r="J87" s="167">
        <f>10589.0004+3297.79808</f>
        <v>13886.798480000001</v>
      </c>
      <c r="K87" s="168">
        <f>14522.62932</f>
        <v>14522.62932</v>
      </c>
      <c r="L87" s="168">
        <f>10.5996+17.838259</f>
        <v>28.437859000000003</v>
      </c>
      <c r="M87" s="38" t="s">
        <v>323</v>
      </c>
      <c r="O87" s="148">
        <v>1</v>
      </c>
      <c r="P87" s="143">
        <v>1</v>
      </c>
      <c r="R87">
        <v>1</v>
      </c>
      <c r="T87" s="84">
        <v>31798.799999999999</v>
      </c>
      <c r="U87" s="60">
        <f t="shared" ref="U87" si="15">T87*99.9%</f>
        <v>31767.001200000002</v>
      </c>
      <c r="V87" s="106">
        <v>0</v>
      </c>
      <c r="W87" s="60">
        <f t="shared" ref="W87" si="16">T87*0.1%</f>
        <v>31.7988</v>
      </c>
    </row>
    <row r="88" spans="1:23" ht="30" customHeight="1">
      <c r="A88" s="100" t="s">
        <v>314</v>
      </c>
      <c r="B88" s="100"/>
      <c r="C88" s="100">
        <f>SUM(C85:C87)</f>
        <v>9</v>
      </c>
      <c r="D88" s="58"/>
      <c r="E88" s="57">
        <f>SUM(E85:E87)</f>
        <v>153</v>
      </c>
      <c r="F88" s="57"/>
      <c r="G88" s="100"/>
      <c r="H88" s="52"/>
      <c r="I88" s="85">
        <f>SUM(I85:I87)</f>
        <v>49637.065649999997</v>
      </c>
      <c r="J88" s="60">
        <f>SUM(J85:J87)</f>
        <v>35064.799279999999</v>
      </c>
      <c r="K88" s="60">
        <f>SUM(K85:K87)</f>
        <v>14522.62932</v>
      </c>
      <c r="L88" s="60">
        <f>SUM(L85:L87)</f>
        <v>49.637059000000001</v>
      </c>
      <c r="M88" s="38">
        <f>SUM(J88:L88)</f>
        <v>49637.065659</v>
      </c>
      <c r="O88" s="120"/>
      <c r="P88" s="143">
        <f>SUM(P8:P87)</f>
        <v>56</v>
      </c>
      <c r="R88">
        <f>SUM(R8:R87)</f>
        <v>58</v>
      </c>
    </row>
    <row r="89" spans="1:23" ht="35.25" customHeight="1">
      <c r="A89" s="237" t="s">
        <v>326</v>
      </c>
      <c r="B89" s="238"/>
      <c r="C89" s="100">
        <f>C88+C83+C71+C43+C29+C21+C36+C33+C14+C74+C57+C77</f>
        <v>111</v>
      </c>
      <c r="D89" s="100"/>
      <c r="E89" s="169">
        <f>E88+E83+E71+E43+E29+E21+E36+E33+E14+E74+E57+E77</f>
        <v>3128.7000000000003</v>
      </c>
      <c r="F89" s="169"/>
      <c r="G89" s="100"/>
      <c r="H89" s="100"/>
      <c r="I89" s="170">
        <f>I88+I83+I71+I43+I29+I21+I36+I33+I14+I57+I74+I77</f>
        <v>494253.93364999996</v>
      </c>
      <c r="J89" s="60">
        <f>J88+J83+J74+J71+J57+J43+J36+J33+J29+J21+J14+J77</f>
        <v>388949.93572000001</v>
      </c>
      <c r="K89" s="60">
        <f>K88+K83+K71++K74+K57+K43+K36+K33+K29+K21+K14+K77</f>
        <v>104809.74400400001</v>
      </c>
      <c r="L89" s="60">
        <f>L88+L83+L74+L71+L57+L43+L36+L33+L29+L21+L14+L77</f>
        <v>494.25393000000008</v>
      </c>
      <c r="M89" s="42">
        <f>SUM(J89:L89)</f>
        <v>494253.93365400005</v>
      </c>
      <c r="O89" s="120" t="e">
        <f>SUM(O7:O88)</f>
        <v>#REF!</v>
      </c>
      <c r="P89" s="149">
        <f>E87+E86+E85+E82+E73+E70+E53+E49+E42+E41+E40+E39+E38+E35+E32+E31+E24+E23+E16+E13+E12+E11+E10+E9+E8</f>
        <v>1307</v>
      </c>
    </row>
    <row r="90" spans="1:23" ht="20.25">
      <c r="A90" s="171"/>
      <c r="B90" s="171"/>
      <c r="C90" s="171"/>
      <c r="D90" s="171"/>
      <c r="E90" s="172"/>
      <c r="F90" s="172"/>
      <c r="G90" s="171"/>
      <c r="H90" s="171"/>
      <c r="I90" s="171"/>
      <c r="J90" s="173"/>
      <c r="K90" s="174"/>
      <c r="L90" s="173"/>
      <c r="M90" s="64"/>
      <c r="P90" s="111">
        <f>E89-P89</f>
        <v>1821.7000000000003</v>
      </c>
    </row>
    <row r="91" spans="1:23" hidden="1">
      <c r="I91" s="115">
        <v>494253.93365000002</v>
      </c>
      <c r="J91" s="115">
        <v>388949.93572000001</v>
      </c>
      <c r="K91" s="115">
        <v>104809.74400000001</v>
      </c>
      <c r="L91" s="102">
        <v>494.25393000000003</v>
      </c>
      <c r="M91" s="112">
        <f>SUM(J91:L91)</f>
        <v>494253.93365000002</v>
      </c>
      <c r="O91" s="111"/>
      <c r="P91" s="143" t="e">
        <f>M48договор купли-продажи=E89-P89</f>
        <v>#NAME?</v>
      </c>
    </row>
    <row r="92" spans="1:23" hidden="1">
      <c r="I92" s="146">
        <f>I89-I91</f>
        <v>0</v>
      </c>
      <c r="J92" s="146">
        <f>J89-J91</f>
        <v>0</v>
      </c>
      <c r="K92" s="175">
        <f>K89-K91</f>
        <v>4.0000013541430235E-6</v>
      </c>
      <c r="L92" s="146">
        <f>L89-L91</f>
        <v>0</v>
      </c>
      <c r="M92" s="15"/>
    </row>
    <row r="93" spans="1:23" hidden="1">
      <c r="B93" s="242"/>
      <c r="C93" s="242"/>
      <c r="I93" s="115"/>
      <c r="M93" s="15"/>
      <c r="P93" s="111">
        <f>P89+P90</f>
        <v>3128.7000000000003</v>
      </c>
    </row>
    <row r="94" spans="1:23" hidden="1">
      <c r="B94" s="239"/>
      <c r="C94" s="239"/>
      <c r="M94" s="15"/>
    </row>
    <row r="95" spans="1:23" hidden="1">
      <c r="I95" s="115">
        <f>10599.6+17838.26565</f>
        <v>28437.86565</v>
      </c>
      <c r="J95" s="175">
        <f>10589.0004+3297.79808</f>
        <v>13886.798480000001</v>
      </c>
      <c r="K95" s="102">
        <f>14522.62932</f>
        <v>14522.62932</v>
      </c>
      <c r="L95" s="102">
        <f>10.5996+17.838259</f>
        <v>28.437859000000003</v>
      </c>
      <c r="M95" s="15"/>
    </row>
    <row r="96" spans="1:23" hidden="1">
      <c r="J96" s="176"/>
      <c r="K96" s="176"/>
      <c r="L96" s="177"/>
      <c r="M96" s="136"/>
    </row>
    <row r="97" spans="3:16" hidden="1">
      <c r="M97" s="15"/>
    </row>
    <row r="98" spans="3:16" hidden="1">
      <c r="C98" s="239" t="s">
        <v>286</v>
      </c>
      <c r="D98" s="239"/>
      <c r="E98" s="102">
        <v>11</v>
      </c>
      <c r="K98" s="175">
        <f>SUM(J95:L95)</f>
        <v>28437.865659000003</v>
      </c>
      <c r="M98" s="15"/>
    </row>
    <row r="99" spans="3:16" hidden="1">
      <c r="G99" s="115"/>
      <c r="J99" s="115"/>
      <c r="K99" s="115"/>
      <c r="L99" s="178"/>
      <c r="M99" s="153">
        <f>E81+E69+E68+E67+E66+E65+E64+E63+E62+E61+E60+E28+E27+E26+E25+E20+E19</f>
        <v>924.80000000000007</v>
      </c>
    </row>
    <row r="100" spans="3:16" hidden="1">
      <c r="C100" s="239" t="s">
        <v>287</v>
      </c>
      <c r="D100" s="239"/>
      <c r="E100" s="102">
        <v>14</v>
      </c>
      <c r="M100" s="15">
        <f>C81+C69+C68+C67+C66+C65+C64+C63+C62+C61+C60+C28+C27+C26+C25+C20+C19</f>
        <v>22</v>
      </c>
    </row>
    <row r="101" spans="3:16" hidden="1">
      <c r="M101">
        <f>P81+P69+P68+P67+P66+P65+P64+P63+P62+P61+P60+P54+P52+P51+P48+P46+P45+P28+P27+P26+P25+P20+P19</f>
        <v>23</v>
      </c>
    </row>
    <row r="102" spans="3:16" hidden="1"/>
    <row r="103" spans="3:16" hidden="1"/>
    <row r="104" spans="3:16" hidden="1"/>
    <row r="105" spans="3:16" hidden="1"/>
    <row r="106" spans="3:16" hidden="1"/>
    <row r="107" spans="3:16">
      <c r="P107" s="111">
        <f>SUM(P89:P90)</f>
        <v>3128.7000000000003</v>
      </c>
    </row>
  </sheetData>
  <mergeCells count="28">
    <mergeCell ref="C98:D98"/>
    <mergeCell ref="C100:D100"/>
    <mergeCell ref="A78:B78"/>
    <mergeCell ref="A84:B84"/>
    <mergeCell ref="A89:B89"/>
    <mergeCell ref="B93:C93"/>
    <mergeCell ref="A44:B44"/>
    <mergeCell ref="B94:C94"/>
    <mergeCell ref="E4:E5"/>
    <mergeCell ref="A22:B22"/>
    <mergeCell ref="A30:B30"/>
    <mergeCell ref="A34:B34"/>
    <mergeCell ref="A37:B37"/>
    <mergeCell ref="A58:B58"/>
    <mergeCell ref="A72:B72"/>
    <mergeCell ref="A7:B7"/>
    <mergeCell ref="A15:B15"/>
    <mergeCell ref="A75:B75"/>
    <mergeCell ref="A3:L3"/>
    <mergeCell ref="G1:L1"/>
    <mergeCell ref="A4:A5"/>
    <mergeCell ref="B4:B5"/>
    <mergeCell ref="G4:G5"/>
    <mergeCell ref="C4:C5"/>
    <mergeCell ref="D4:D5"/>
    <mergeCell ref="I4:L4"/>
    <mergeCell ref="H4:H5"/>
    <mergeCell ref="F4:F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9"/>
  <sheetViews>
    <sheetView workbookViewId="0">
      <selection activeCell="M1" sqref="M1:Q1048576"/>
    </sheetView>
  </sheetViews>
  <sheetFormatPr defaultRowHeight="15"/>
  <cols>
    <col min="1" max="9" width="10.7109375" style="102" customWidth="1"/>
    <col min="10" max="10" width="12" style="102" customWidth="1"/>
    <col min="11" max="11" width="11.7109375" style="102" customWidth="1"/>
    <col min="12" max="12" width="10.7109375" style="102" customWidth="1"/>
    <col min="13" max="13" width="11.28515625" hidden="1" customWidth="1"/>
    <col min="14" max="14" width="0" hidden="1" customWidth="1"/>
    <col min="15" max="15" width="11.85546875" hidden="1" customWidth="1"/>
    <col min="16" max="16" width="13.140625" hidden="1" customWidth="1"/>
    <col min="17" max="17" width="0" style="143" hidden="1" customWidth="1"/>
  </cols>
  <sheetData>
    <row r="1" spans="1:17" ht="86.25" customHeight="1">
      <c r="A1" s="158"/>
      <c r="B1" s="158"/>
      <c r="C1" s="158"/>
      <c r="D1" s="158"/>
      <c r="E1" s="158"/>
      <c r="F1" s="158"/>
      <c r="G1" s="232" t="s">
        <v>302</v>
      </c>
      <c r="H1" s="232"/>
      <c r="I1" s="232"/>
      <c r="J1" s="232"/>
      <c r="K1" s="232"/>
      <c r="L1" s="232"/>
      <c r="M1" s="89"/>
      <c r="N1" s="36"/>
      <c r="O1" s="30"/>
    </row>
    <row r="2" spans="1:17" ht="18.75">
      <c r="A2" s="158"/>
      <c r="B2" s="158"/>
      <c r="C2" s="158"/>
      <c r="D2" s="158"/>
      <c r="E2" s="158"/>
      <c r="F2" s="158"/>
      <c r="G2" s="158"/>
      <c r="H2" s="158"/>
      <c r="I2" s="158"/>
      <c r="J2" s="159"/>
      <c r="K2" s="159"/>
      <c r="L2" s="159"/>
      <c r="M2" s="47"/>
      <c r="N2" s="36"/>
      <c r="O2" s="30"/>
    </row>
    <row r="3" spans="1:17" ht="90" customHeight="1">
      <c r="A3" s="231" t="s">
        <v>183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88"/>
      <c r="N3" s="36"/>
      <c r="O3" s="30"/>
    </row>
    <row r="4" spans="1:17">
      <c r="A4" s="233" t="s">
        <v>49</v>
      </c>
      <c r="B4" s="234" t="s">
        <v>35</v>
      </c>
      <c r="C4" s="233" t="s">
        <v>36</v>
      </c>
      <c r="D4" s="233" t="s">
        <v>37</v>
      </c>
      <c r="E4" s="240" t="s">
        <v>38</v>
      </c>
      <c r="F4" s="235" t="s">
        <v>305</v>
      </c>
      <c r="G4" s="233" t="s">
        <v>39</v>
      </c>
      <c r="H4" s="233" t="s">
        <v>40</v>
      </c>
      <c r="I4" s="234" t="s">
        <v>41</v>
      </c>
      <c r="J4" s="234"/>
      <c r="K4" s="234"/>
      <c r="L4" s="234"/>
      <c r="M4" s="36"/>
      <c r="N4" s="30"/>
      <c r="O4" s="30"/>
    </row>
    <row r="5" spans="1:17" ht="84.75">
      <c r="A5" s="233"/>
      <c r="B5" s="234"/>
      <c r="C5" s="233"/>
      <c r="D5" s="233"/>
      <c r="E5" s="241"/>
      <c r="F5" s="236"/>
      <c r="G5" s="233"/>
      <c r="H5" s="233"/>
      <c r="I5" s="160" t="s">
        <v>42</v>
      </c>
      <c r="J5" s="160" t="s">
        <v>46</v>
      </c>
      <c r="K5" s="160" t="s">
        <v>50</v>
      </c>
      <c r="L5" s="160" t="s">
        <v>29</v>
      </c>
      <c r="M5" s="36"/>
      <c r="N5" s="30"/>
      <c r="O5" s="30"/>
    </row>
    <row r="6" spans="1:17" ht="35.1" customHeight="1">
      <c r="A6" s="100">
        <v>1</v>
      </c>
      <c r="B6" s="100">
        <v>2</v>
      </c>
      <c r="C6" s="100">
        <v>3</v>
      </c>
      <c r="D6" s="100">
        <v>4</v>
      </c>
      <c r="E6" s="155">
        <v>5</v>
      </c>
      <c r="F6" s="155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36"/>
      <c r="N6" s="30"/>
      <c r="O6" s="30"/>
    </row>
    <row r="7" spans="1:17" s="15" customFormat="1" ht="30" customHeight="1">
      <c r="A7" s="237" t="s">
        <v>184</v>
      </c>
      <c r="B7" s="238"/>
      <c r="C7" s="90"/>
      <c r="D7" s="101"/>
      <c r="E7" s="161"/>
      <c r="F7" s="161"/>
      <c r="G7" s="101"/>
      <c r="H7" s="52"/>
      <c r="I7" s="87"/>
      <c r="J7" s="55"/>
      <c r="K7" s="55"/>
      <c r="L7" s="55"/>
      <c r="M7" s="38"/>
      <c r="N7" s="30"/>
      <c r="O7" s="32"/>
      <c r="Q7" s="143"/>
    </row>
    <row r="8" spans="1:17" s="15" customFormat="1" ht="30" customHeight="1">
      <c r="A8" s="101">
        <v>1</v>
      </c>
      <c r="B8" s="61" t="s">
        <v>185</v>
      </c>
      <c r="C8" s="62">
        <v>1</v>
      </c>
      <c r="D8" s="101" t="s">
        <v>51</v>
      </c>
      <c r="E8" s="65">
        <v>38.6</v>
      </c>
      <c r="F8" s="65"/>
      <c r="G8" s="101" t="s">
        <v>52</v>
      </c>
      <c r="H8" s="52">
        <v>0</v>
      </c>
      <c r="I8" s="106">
        <v>0</v>
      </c>
      <c r="J8" s="106">
        <v>0</v>
      </c>
      <c r="K8" s="106">
        <v>0</v>
      </c>
      <c r="L8" s="106">
        <v>0</v>
      </c>
      <c r="M8" s="38"/>
      <c r="N8" s="30"/>
      <c r="O8" s="32"/>
      <c r="Q8" s="143">
        <v>1</v>
      </c>
    </row>
    <row r="9" spans="1:17" s="15" customFormat="1" ht="30" customHeight="1">
      <c r="A9" s="101">
        <v>2</v>
      </c>
      <c r="B9" s="61" t="s">
        <v>186</v>
      </c>
      <c r="C9" s="62">
        <v>2</v>
      </c>
      <c r="D9" s="62" t="s">
        <v>53</v>
      </c>
      <c r="E9" s="65">
        <v>40.1</v>
      </c>
      <c r="F9" s="65"/>
      <c r="G9" s="62" t="s">
        <v>54</v>
      </c>
      <c r="H9" s="52">
        <v>0</v>
      </c>
      <c r="I9" s="106">
        <v>0</v>
      </c>
      <c r="J9" s="106">
        <v>0</v>
      </c>
      <c r="K9" s="106">
        <v>0</v>
      </c>
      <c r="L9" s="106">
        <v>0</v>
      </c>
      <c r="M9" s="95" t="s">
        <v>308</v>
      </c>
      <c r="N9" s="30"/>
      <c r="O9" s="32">
        <v>1</v>
      </c>
      <c r="Q9" s="143">
        <v>1</v>
      </c>
    </row>
    <row r="10" spans="1:17" s="15" customFormat="1" ht="30" customHeight="1">
      <c r="A10" s="101">
        <v>3</v>
      </c>
      <c r="B10" s="61" t="s">
        <v>189</v>
      </c>
      <c r="C10" s="62">
        <v>1</v>
      </c>
      <c r="D10" s="101" t="s">
        <v>51</v>
      </c>
      <c r="E10" s="65">
        <v>39.1</v>
      </c>
      <c r="F10" s="65"/>
      <c r="G10" s="101" t="s">
        <v>52</v>
      </c>
      <c r="H10" s="52">
        <v>0</v>
      </c>
      <c r="I10" s="106">
        <v>0</v>
      </c>
      <c r="J10" s="106">
        <v>0</v>
      </c>
      <c r="K10" s="106">
        <v>0</v>
      </c>
      <c r="L10" s="106">
        <v>0</v>
      </c>
      <c r="M10" s="38"/>
      <c r="N10" s="30"/>
      <c r="O10" s="32"/>
      <c r="Q10" s="143">
        <v>1</v>
      </c>
    </row>
    <row r="11" spans="1:17" s="15" customFormat="1" ht="30" customHeight="1">
      <c r="A11" s="101">
        <v>4</v>
      </c>
      <c r="B11" s="61" t="s">
        <v>190</v>
      </c>
      <c r="C11" s="62">
        <v>1</v>
      </c>
      <c r="D11" s="101" t="s">
        <v>51</v>
      </c>
      <c r="E11" s="65">
        <v>39.9</v>
      </c>
      <c r="F11" s="65"/>
      <c r="G11" s="101" t="s">
        <v>52</v>
      </c>
      <c r="H11" s="52">
        <v>0</v>
      </c>
      <c r="I11" s="106">
        <v>0</v>
      </c>
      <c r="J11" s="106">
        <v>0</v>
      </c>
      <c r="K11" s="106">
        <v>0</v>
      </c>
      <c r="L11" s="106">
        <v>0</v>
      </c>
      <c r="M11" s="38"/>
      <c r="N11" s="30"/>
      <c r="O11" s="32"/>
      <c r="Q11" s="143">
        <v>1</v>
      </c>
    </row>
    <row r="12" spans="1:17" s="15" customFormat="1" ht="30" customHeight="1">
      <c r="A12" s="101">
        <v>5</v>
      </c>
      <c r="B12" s="61" t="s">
        <v>191</v>
      </c>
      <c r="C12" s="62">
        <v>1</v>
      </c>
      <c r="D12" s="101" t="s">
        <v>51</v>
      </c>
      <c r="E12" s="65">
        <v>64.3</v>
      </c>
      <c r="F12" s="65"/>
      <c r="G12" s="101" t="s">
        <v>52</v>
      </c>
      <c r="H12" s="52">
        <v>0</v>
      </c>
      <c r="I12" s="106">
        <v>0</v>
      </c>
      <c r="J12" s="106">
        <v>0</v>
      </c>
      <c r="K12" s="106">
        <v>0</v>
      </c>
      <c r="L12" s="106">
        <v>0</v>
      </c>
      <c r="M12" s="38"/>
      <c r="N12" s="30"/>
      <c r="O12" s="32"/>
      <c r="Q12" s="143">
        <v>1</v>
      </c>
    </row>
    <row r="13" spans="1:17" s="15" customFormat="1" ht="30" customHeight="1">
      <c r="A13" s="101">
        <v>6</v>
      </c>
      <c r="B13" s="61" t="s">
        <v>192</v>
      </c>
      <c r="C13" s="62">
        <v>1</v>
      </c>
      <c r="D13" s="101" t="s">
        <v>51</v>
      </c>
      <c r="E13" s="65">
        <v>51.8</v>
      </c>
      <c r="F13" s="65"/>
      <c r="G13" s="101" t="s">
        <v>52</v>
      </c>
      <c r="H13" s="52">
        <v>0</v>
      </c>
      <c r="I13" s="106">
        <v>0</v>
      </c>
      <c r="J13" s="106">
        <v>0</v>
      </c>
      <c r="K13" s="106">
        <v>0</v>
      </c>
      <c r="L13" s="106">
        <v>0</v>
      </c>
      <c r="M13" s="38"/>
      <c r="N13" s="30"/>
      <c r="O13" s="32"/>
      <c r="Q13" s="143">
        <v>1</v>
      </c>
    </row>
    <row r="14" spans="1:17" s="15" customFormat="1" ht="30" customHeight="1">
      <c r="A14" s="162">
        <v>7</v>
      </c>
      <c r="B14" s="61" t="s">
        <v>193</v>
      </c>
      <c r="C14" s="62">
        <v>1</v>
      </c>
      <c r="D14" s="101" t="s">
        <v>51</v>
      </c>
      <c r="E14" s="65">
        <v>52.3</v>
      </c>
      <c r="F14" s="65"/>
      <c r="G14" s="101" t="s">
        <v>52</v>
      </c>
      <c r="H14" s="52">
        <v>0</v>
      </c>
      <c r="I14" s="106">
        <v>0</v>
      </c>
      <c r="J14" s="106">
        <v>0</v>
      </c>
      <c r="K14" s="106">
        <v>0</v>
      </c>
      <c r="L14" s="106">
        <v>0</v>
      </c>
      <c r="M14" s="38"/>
      <c r="N14" s="33"/>
      <c r="O14" s="34"/>
      <c r="Q14" s="143">
        <v>1</v>
      </c>
    </row>
    <row r="15" spans="1:17" s="15" customFormat="1" ht="30" customHeight="1">
      <c r="A15" s="162">
        <v>8</v>
      </c>
      <c r="B15" s="61" t="s">
        <v>194</v>
      </c>
      <c r="C15" s="163">
        <v>2</v>
      </c>
      <c r="D15" s="101" t="s">
        <v>51</v>
      </c>
      <c r="E15" s="65">
        <v>53.4</v>
      </c>
      <c r="F15" s="65"/>
      <c r="G15" s="101" t="s">
        <v>52</v>
      </c>
      <c r="H15" s="52">
        <v>0</v>
      </c>
      <c r="I15" s="106">
        <v>0</v>
      </c>
      <c r="J15" s="106">
        <v>0</v>
      </c>
      <c r="K15" s="106">
        <v>0</v>
      </c>
      <c r="L15" s="106">
        <v>0</v>
      </c>
      <c r="M15" s="38"/>
      <c r="N15" s="30"/>
      <c r="O15" s="32"/>
      <c r="Q15" s="143">
        <v>1</v>
      </c>
    </row>
    <row r="16" spans="1:17" s="15" customFormat="1" ht="30" customHeight="1">
      <c r="A16" s="162">
        <v>9</v>
      </c>
      <c r="B16" s="61" t="s">
        <v>195</v>
      </c>
      <c r="C16" s="62">
        <v>1</v>
      </c>
      <c r="D16" s="101" t="s">
        <v>51</v>
      </c>
      <c r="E16" s="65">
        <v>49.6</v>
      </c>
      <c r="F16" s="65"/>
      <c r="G16" s="101" t="s">
        <v>52</v>
      </c>
      <c r="H16" s="52">
        <v>0</v>
      </c>
      <c r="I16" s="106">
        <v>0</v>
      </c>
      <c r="J16" s="106">
        <v>0</v>
      </c>
      <c r="K16" s="106">
        <v>0</v>
      </c>
      <c r="L16" s="106">
        <v>0</v>
      </c>
      <c r="M16" s="38"/>
      <c r="N16" s="30"/>
      <c r="O16" s="32"/>
      <c r="Q16" s="143">
        <v>1</v>
      </c>
    </row>
    <row r="17" spans="1:17" s="15" customFormat="1" ht="30" customHeight="1">
      <c r="A17" s="162">
        <v>10</v>
      </c>
      <c r="B17" s="61" t="s">
        <v>200</v>
      </c>
      <c r="C17" s="62">
        <v>1</v>
      </c>
      <c r="D17" s="101" t="s">
        <v>51</v>
      </c>
      <c r="E17" s="65">
        <v>38.299999999999997</v>
      </c>
      <c r="F17" s="65"/>
      <c r="G17" s="101" t="s">
        <v>52</v>
      </c>
      <c r="H17" s="52">
        <v>0</v>
      </c>
      <c r="I17" s="106">
        <v>0</v>
      </c>
      <c r="J17" s="106">
        <v>0</v>
      </c>
      <c r="K17" s="106">
        <v>0</v>
      </c>
      <c r="L17" s="106">
        <v>0</v>
      </c>
      <c r="M17" s="38"/>
      <c r="N17" s="30"/>
      <c r="O17" s="32"/>
      <c r="Q17" s="143">
        <v>1</v>
      </c>
    </row>
    <row r="18" spans="1:17" s="15" customFormat="1" ht="30" customHeight="1">
      <c r="A18" s="100" t="s">
        <v>282</v>
      </c>
      <c r="B18" s="100"/>
      <c r="C18" s="164">
        <f>SUM(C8:C17)</f>
        <v>12</v>
      </c>
      <c r="D18" s="96"/>
      <c r="E18" s="179">
        <f>SUM(E8:E17)</f>
        <v>467.40000000000003</v>
      </c>
      <c r="F18" s="179"/>
      <c r="G18" s="96"/>
      <c r="H18" s="57"/>
      <c r="I18" s="186">
        <f>SUM(I8:I17)</f>
        <v>0</v>
      </c>
      <c r="J18" s="106">
        <v>0</v>
      </c>
      <c r="K18" s="106">
        <v>0</v>
      </c>
      <c r="L18" s="106">
        <v>0</v>
      </c>
      <c r="M18" s="95"/>
      <c r="N18" s="30"/>
      <c r="O18" s="32"/>
      <c r="Q18" s="143"/>
    </row>
    <row r="19" spans="1:17" s="15" customFormat="1" ht="30" customHeight="1">
      <c r="A19" s="237" t="s">
        <v>106</v>
      </c>
      <c r="B19" s="238"/>
      <c r="C19" s="90"/>
      <c r="D19" s="54"/>
      <c r="E19" s="52"/>
      <c r="F19" s="52"/>
      <c r="G19" s="101"/>
      <c r="H19" s="52"/>
      <c r="I19" s="87"/>
      <c r="J19" s="55"/>
      <c r="K19" s="55"/>
      <c r="L19" s="55"/>
      <c r="M19" s="95"/>
      <c r="N19" s="30"/>
      <c r="O19" s="32"/>
      <c r="Q19" s="143"/>
    </row>
    <row r="20" spans="1:17" s="15" customFormat="1" ht="30" customHeight="1">
      <c r="A20" s="101">
        <v>1</v>
      </c>
      <c r="B20" s="49" t="s">
        <v>311</v>
      </c>
      <c r="C20" s="101">
        <v>3</v>
      </c>
      <c r="D20" s="101" t="s">
        <v>53</v>
      </c>
      <c r="E20" s="52">
        <v>40.6</v>
      </c>
      <c r="F20" s="52"/>
      <c r="G20" s="101" t="s">
        <v>54</v>
      </c>
      <c r="H20" s="52">
        <v>0</v>
      </c>
      <c r="I20" s="184">
        <v>0</v>
      </c>
      <c r="J20" s="106">
        <v>0</v>
      </c>
      <c r="K20" s="106">
        <v>0</v>
      </c>
      <c r="L20" s="106">
        <v>0</v>
      </c>
      <c r="M20" s="95" t="s">
        <v>308</v>
      </c>
      <c r="N20" s="30"/>
      <c r="O20" s="32">
        <v>1</v>
      </c>
      <c r="Q20" s="143">
        <v>1</v>
      </c>
    </row>
    <row r="21" spans="1:17" s="15" customFormat="1" ht="30" customHeight="1">
      <c r="A21" s="100" t="s">
        <v>285</v>
      </c>
      <c r="B21" s="100"/>
      <c r="C21" s="100">
        <f>SUM(C20)</f>
        <v>3</v>
      </c>
      <c r="D21" s="100"/>
      <c r="E21" s="57">
        <f>SUM(E20)</f>
        <v>40.6</v>
      </c>
      <c r="F21" s="57"/>
      <c r="G21" s="100"/>
      <c r="H21" s="52"/>
      <c r="I21" s="185">
        <f>SUM(I14:I20)</f>
        <v>0</v>
      </c>
      <c r="J21" s="106">
        <f>SUM(J14:J20)</f>
        <v>0</v>
      </c>
      <c r="K21" s="106">
        <f>SUM(K14:K20)</f>
        <v>0</v>
      </c>
      <c r="L21" s="106">
        <f>SUM(L14:L20)</f>
        <v>0</v>
      </c>
      <c r="M21" s="95"/>
      <c r="N21" s="30"/>
      <c r="O21" s="32"/>
      <c r="Q21" s="143"/>
    </row>
    <row r="22" spans="1:17" s="15" customFormat="1" ht="30" customHeight="1">
      <c r="A22" s="237" t="s">
        <v>201</v>
      </c>
      <c r="B22" s="238"/>
      <c r="C22" s="90"/>
      <c r="D22" s="101"/>
      <c r="E22" s="161"/>
      <c r="F22" s="161"/>
      <c r="G22" s="101"/>
      <c r="H22" s="52"/>
      <c r="I22" s="87"/>
      <c r="J22" s="55"/>
      <c r="K22" s="55"/>
      <c r="L22" s="55"/>
      <c r="M22" s="38"/>
      <c r="N22" s="30"/>
      <c r="O22" s="32"/>
      <c r="Q22" s="143"/>
    </row>
    <row r="23" spans="1:17" s="15" customFormat="1" ht="30" customHeight="1">
      <c r="A23" s="62">
        <v>1</v>
      </c>
      <c r="B23" s="61" t="s">
        <v>202</v>
      </c>
      <c r="C23" s="62">
        <v>3</v>
      </c>
      <c r="D23" s="101" t="s">
        <v>51</v>
      </c>
      <c r="E23" s="65">
        <v>52.4</v>
      </c>
      <c r="F23" s="65"/>
      <c r="G23" s="101" t="s">
        <v>52</v>
      </c>
      <c r="H23" s="52">
        <v>0</v>
      </c>
      <c r="I23" s="106">
        <v>0</v>
      </c>
      <c r="J23" s="106">
        <v>0</v>
      </c>
      <c r="K23" s="106">
        <v>0</v>
      </c>
      <c r="L23" s="106">
        <v>0</v>
      </c>
      <c r="M23" s="38"/>
      <c r="N23" s="30"/>
      <c r="O23" s="32"/>
      <c r="Q23" s="143">
        <v>1</v>
      </c>
    </row>
    <row r="24" spans="1:17" s="15" customFormat="1" ht="30" customHeight="1">
      <c r="A24" s="62">
        <v>2</v>
      </c>
      <c r="B24" s="61" t="s">
        <v>203</v>
      </c>
      <c r="C24" s="62">
        <v>2</v>
      </c>
      <c r="D24" s="101" t="s">
        <v>51</v>
      </c>
      <c r="E24" s="65">
        <v>42.8</v>
      </c>
      <c r="F24" s="65"/>
      <c r="G24" s="101" t="s">
        <v>52</v>
      </c>
      <c r="H24" s="52">
        <v>0</v>
      </c>
      <c r="I24" s="106">
        <v>0</v>
      </c>
      <c r="J24" s="106">
        <v>0</v>
      </c>
      <c r="K24" s="106">
        <v>0</v>
      </c>
      <c r="L24" s="106">
        <v>0</v>
      </c>
      <c r="M24" s="38"/>
      <c r="N24" s="30"/>
      <c r="O24" s="32"/>
      <c r="Q24" s="143">
        <v>1</v>
      </c>
    </row>
    <row r="25" spans="1:17" s="15" customFormat="1" ht="30" customHeight="1">
      <c r="A25" s="62">
        <v>3</v>
      </c>
      <c r="B25" s="61" t="s">
        <v>204</v>
      </c>
      <c r="C25" s="62">
        <v>1</v>
      </c>
      <c r="D25" s="101" t="s">
        <v>51</v>
      </c>
      <c r="E25" s="65">
        <v>42.2</v>
      </c>
      <c r="F25" s="65"/>
      <c r="G25" s="101" t="s">
        <v>52</v>
      </c>
      <c r="H25" s="52">
        <v>0</v>
      </c>
      <c r="I25" s="106">
        <v>0</v>
      </c>
      <c r="J25" s="106">
        <v>0</v>
      </c>
      <c r="K25" s="106">
        <v>0</v>
      </c>
      <c r="L25" s="106">
        <v>0</v>
      </c>
      <c r="M25" s="38"/>
      <c r="N25" s="30"/>
      <c r="O25" s="32"/>
      <c r="Q25" s="143">
        <v>1</v>
      </c>
    </row>
    <row r="26" spans="1:17" s="15" customFormat="1" ht="30" customHeight="1">
      <c r="A26" s="62">
        <v>4</v>
      </c>
      <c r="B26" s="61" t="s">
        <v>206</v>
      </c>
      <c r="C26" s="62">
        <v>1</v>
      </c>
      <c r="D26" s="101" t="s">
        <v>51</v>
      </c>
      <c r="E26" s="65">
        <v>42.5</v>
      </c>
      <c r="F26" s="65"/>
      <c r="G26" s="101" t="s">
        <v>52</v>
      </c>
      <c r="H26" s="52">
        <v>0</v>
      </c>
      <c r="I26" s="106">
        <v>0</v>
      </c>
      <c r="J26" s="106">
        <v>0</v>
      </c>
      <c r="K26" s="106">
        <v>0</v>
      </c>
      <c r="L26" s="106">
        <v>0</v>
      </c>
      <c r="M26" s="38"/>
      <c r="N26" s="30"/>
      <c r="O26" s="32"/>
      <c r="Q26" s="143">
        <v>1</v>
      </c>
    </row>
    <row r="27" spans="1:17" s="15" customFormat="1" ht="30" customHeight="1">
      <c r="A27" s="62">
        <v>5</v>
      </c>
      <c r="B27" s="61" t="s">
        <v>208</v>
      </c>
      <c r="C27" s="62">
        <v>2</v>
      </c>
      <c r="D27" s="101" t="s">
        <v>51</v>
      </c>
      <c r="E27" s="65">
        <v>41.8</v>
      </c>
      <c r="F27" s="65"/>
      <c r="G27" s="101" t="s">
        <v>52</v>
      </c>
      <c r="H27" s="52">
        <v>0</v>
      </c>
      <c r="I27" s="106">
        <v>0</v>
      </c>
      <c r="J27" s="106">
        <v>0</v>
      </c>
      <c r="K27" s="106">
        <v>0</v>
      </c>
      <c r="L27" s="106">
        <v>0</v>
      </c>
      <c r="M27" s="38"/>
      <c r="N27" s="91"/>
      <c r="O27" s="92"/>
      <c r="Q27" s="143">
        <v>1</v>
      </c>
    </row>
    <row r="28" spans="1:17" s="15" customFormat="1" ht="30" customHeight="1">
      <c r="A28" s="62">
        <v>6</v>
      </c>
      <c r="B28" s="61" t="s">
        <v>209</v>
      </c>
      <c r="C28" s="62">
        <v>1</v>
      </c>
      <c r="D28" s="101" t="s">
        <v>51</v>
      </c>
      <c r="E28" s="65">
        <v>52.8</v>
      </c>
      <c r="F28" s="65"/>
      <c r="G28" s="101" t="s">
        <v>52</v>
      </c>
      <c r="H28" s="52">
        <v>0</v>
      </c>
      <c r="I28" s="106">
        <v>0</v>
      </c>
      <c r="J28" s="106">
        <v>0</v>
      </c>
      <c r="K28" s="106">
        <v>0</v>
      </c>
      <c r="L28" s="106">
        <v>0</v>
      </c>
      <c r="M28" s="38"/>
      <c r="N28" s="30"/>
      <c r="O28" s="32"/>
      <c r="Q28" s="143">
        <v>1</v>
      </c>
    </row>
    <row r="29" spans="1:17" s="15" customFormat="1" ht="30" customHeight="1">
      <c r="A29" s="100" t="s">
        <v>283</v>
      </c>
      <c r="B29" s="100"/>
      <c r="C29" s="100">
        <f>SUM(C23:C28)</f>
        <v>10</v>
      </c>
      <c r="D29" s="58"/>
      <c r="E29" s="179">
        <f>SUM(E23:E28)</f>
        <v>274.5</v>
      </c>
      <c r="F29" s="179"/>
      <c r="G29" s="100"/>
      <c r="H29" s="52"/>
      <c r="I29" s="185">
        <f>SUM(I23:I28)</f>
        <v>0</v>
      </c>
      <c r="J29" s="106">
        <v>0</v>
      </c>
      <c r="K29" s="106">
        <v>0</v>
      </c>
      <c r="L29" s="106">
        <v>0</v>
      </c>
      <c r="M29" s="38"/>
      <c r="N29" s="30"/>
      <c r="O29" s="32"/>
      <c r="Q29" s="143"/>
    </row>
    <row r="30" spans="1:17" s="15" customFormat="1" ht="30" customHeight="1">
      <c r="A30" s="237" t="s">
        <v>210</v>
      </c>
      <c r="B30" s="238"/>
      <c r="C30" s="90"/>
      <c r="D30" s="101"/>
      <c r="E30" s="161"/>
      <c r="F30" s="161"/>
      <c r="G30" s="101"/>
      <c r="H30" s="52"/>
      <c r="I30" s="87"/>
      <c r="J30" s="55"/>
      <c r="K30" s="55"/>
      <c r="L30" s="55"/>
      <c r="M30" s="38"/>
      <c r="N30" s="30"/>
      <c r="O30" s="32"/>
      <c r="Q30" s="143"/>
    </row>
    <row r="31" spans="1:17" s="15" customFormat="1" ht="30" customHeight="1">
      <c r="A31" s="62">
        <v>1</v>
      </c>
      <c r="B31" s="61" t="s">
        <v>211</v>
      </c>
      <c r="C31" s="62">
        <v>1</v>
      </c>
      <c r="D31" s="101" t="s">
        <v>51</v>
      </c>
      <c r="E31" s="65">
        <v>52.4</v>
      </c>
      <c r="F31" s="65"/>
      <c r="G31" s="101" t="s">
        <v>52</v>
      </c>
      <c r="H31" s="52">
        <v>0</v>
      </c>
      <c r="I31" s="106">
        <v>0</v>
      </c>
      <c r="J31" s="106">
        <v>0</v>
      </c>
      <c r="K31" s="106">
        <v>0</v>
      </c>
      <c r="L31" s="106">
        <v>0</v>
      </c>
      <c r="M31" s="38"/>
      <c r="N31" s="30"/>
      <c r="O31" s="32"/>
      <c r="Q31" s="143">
        <v>1</v>
      </c>
    </row>
    <row r="32" spans="1:17" s="15" customFormat="1" ht="30" customHeight="1">
      <c r="A32" s="62">
        <v>2</v>
      </c>
      <c r="B32" s="61" t="s">
        <v>212</v>
      </c>
      <c r="C32" s="62">
        <v>3</v>
      </c>
      <c r="D32" s="101" t="s">
        <v>51</v>
      </c>
      <c r="E32" s="65">
        <v>42.5</v>
      </c>
      <c r="F32" s="65"/>
      <c r="G32" s="101" t="s">
        <v>52</v>
      </c>
      <c r="H32" s="52">
        <v>0</v>
      </c>
      <c r="I32" s="106">
        <v>0</v>
      </c>
      <c r="J32" s="106">
        <v>0</v>
      </c>
      <c r="K32" s="106">
        <v>0</v>
      </c>
      <c r="L32" s="106">
        <v>0</v>
      </c>
      <c r="M32" s="38"/>
      <c r="N32" s="30"/>
      <c r="O32" s="32"/>
      <c r="Q32" s="143">
        <v>1</v>
      </c>
    </row>
    <row r="33" spans="1:17" s="15" customFormat="1" ht="30" customHeight="1">
      <c r="A33" s="62">
        <v>3</v>
      </c>
      <c r="B33" s="61" t="s">
        <v>213</v>
      </c>
      <c r="C33" s="62">
        <v>3</v>
      </c>
      <c r="D33" s="101" t="s">
        <v>51</v>
      </c>
      <c r="E33" s="65">
        <v>30.8</v>
      </c>
      <c r="F33" s="65"/>
      <c r="G33" s="101" t="s">
        <v>52</v>
      </c>
      <c r="H33" s="52">
        <v>0</v>
      </c>
      <c r="I33" s="106">
        <v>0</v>
      </c>
      <c r="J33" s="106">
        <v>0</v>
      </c>
      <c r="K33" s="106">
        <v>0</v>
      </c>
      <c r="L33" s="106">
        <v>0</v>
      </c>
      <c r="M33" s="38"/>
      <c r="N33" s="30"/>
      <c r="O33" s="32"/>
      <c r="Q33" s="143">
        <v>1</v>
      </c>
    </row>
    <row r="34" spans="1:17" s="15" customFormat="1" ht="30" customHeight="1">
      <c r="A34" s="62">
        <v>4</v>
      </c>
      <c r="B34" s="61" t="s">
        <v>214</v>
      </c>
      <c r="C34" s="62">
        <v>1</v>
      </c>
      <c r="D34" s="101" t="s">
        <v>51</v>
      </c>
      <c r="E34" s="65">
        <v>53.3</v>
      </c>
      <c r="F34" s="65"/>
      <c r="G34" s="101" t="s">
        <v>52</v>
      </c>
      <c r="H34" s="52">
        <v>0</v>
      </c>
      <c r="I34" s="106">
        <v>0</v>
      </c>
      <c r="J34" s="106">
        <v>0</v>
      </c>
      <c r="K34" s="106">
        <v>0</v>
      </c>
      <c r="L34" s="106">
        <v>0</v>
      </c>
      <c r="M34" s="38"/>
      <c r="N34" s="30"/>
      <c r="O34" s="32"/>
      <c r="Q34" s="143">
        <v>1</v>
      </c>
    </row>
    <row r="35" spans="1:17" s="15" customFormat="1" ht="30" customHeight="1">
      <c r="A35" s="62">
        <v>5</v>
      </c>
      <c r="B35" s="61" t="s">
        <v>215</v>
      </c>
      <c r="C35" s="62">
        <v>1</v>
      </c>
      <c r="D35" s="101" t="s">
        <v>51</v>
      </c>
      <c r="E35" s="65">
        <v>42.1</v>
      </c>
      <c r="F35" s="65"/>
      <c r="G35" s="101" t="s">
        <v>52</v>
      </c>
      <c r="H35" s="52">
        <v>0</v>
      </c>
      <c r="I35" s="106">
        <v>0</v>
      </c>
      <c r="J35" s="106">
        <v>0</v>
      </c>
      <c r="K35" s="106">
        <v>0</v>
      </c>
      <c r="L35" s="106">
        <v>0</v>
      </c>
      <c r="M35" s="38"/>
      <c r="N35" s="30"/>
      <c r="O35" s="32"/>
      <c r="Q35" s="143">
        <v>1</v>
      </c>
    </row>
    <row r="36" spans="1:17" s="15" customFormat="1" ht="30" customHeight="1">
      <c r="A36" s="101">
        <v>6</v>
      </c>
      <c r="B36" s="61" t="s">
        <v>216</v>
      </c>
      <c r="C36" s="62">
        <v>1</v>
      </c>
      <c r="D36" s="101" t="s">
        <v>51</v>
      </c>
      <c r="E36" s="65">
        <v>31.7</v>
      </c>
      <c r="F36" s="65"/>
      <c r="G36" s="101" t="s">
        <v>52</v>
      </c>
      <c r="H36" s="52">
        <v>0</v>
      </c>
      <c r="I36" s="106">
        <v>0</v>
      </c>
      <c r="J36" s="106">
        <v>0</v>
      </c>
      <c r="K36" s="106">
        <v>0</v>
      </c>
      <c r="L36" s="106">
        <v>0</v>
      </c>
      <c r="M36" s="103"/>
      <c r="N36" s="30"/>
      <c r="O36" s="32"/>
      <c r="Q36" s="143">
        <v>1</v>
      </c>
    </row>
    <row r="37" spans="1:17" s="15" customFormat="1" ht="30" customHeight="1">
      <c r="A37" s="62">
        <v>7</v>
      </c>
      <c r="B37" s="61" t="s">
        <v>217</v>
      </c>
      <c r="C37" s="62">
        <v>1</v>
      </c>
      <c r="D37" s="101" t="s">
        <v>51</v>
      </c>
      <c r="E37" s="65">
        <v>30.9</v>
      </c>
      <c r="F37" s="65"/>
      <c r="G37" s="101" t="s">
        <v>52</v>
      </c>
      <c r="H37" s="52">
        <v>0</v>
      </c>
      <c r="I37" s="106">
        <v>0</v>
      </c>
      <c r="J37" s="106">
        <v>0</v>
      </c>
      <c r="K37" s="106">
        <v>0</v>
      </c>
      <c r="L37" s="106">
        <v>0</v>
      </c>
      <c r="M37" s="38"/>
      <c r="N37" s="30"/>
      <c r="O37" s="32"/>
      <c r="Q37" s="143">
        <v>1</v>
      </c>
    </row>
    <row r="38" spans="1:17" s="15" customFormat="1" ht="30" customHeight="1">
      <c r="A38" s="101">
        <v>8</v>
      </c>
      <c r="B38" s="61" t="s">
        <v>218</v>
      </c>
      <c r="C38" s="62">
        <v>1</v>
      </c>
      <c r="D38" s="101" t="s">
        <v>51</v>
      </c>
      <c r="E38" s="65">
        <v>41.2</v>
      </c>
      <c r="F38" s="65"/>
      <c r="G38" s="101" t="s">
        <v>52</v>
      </c>
      <c r="H38" s="52">
        <v>0</v>
      </c>
      <c r="I38" s="106">
        <v>0</v>
      </c>
      <c r="J38" s="106">
        <v>0</v>
      </c>
      <c r="K38" s="106">
        <v>0</v>
      </c>
      <c r="L38" s="106">
        <v>0</v>
      </c>
      <c r="M38" s="38"/>
      <c r="N38" s="30"/>
      <c r="O38" s="32"/>
      <c r="Q38" s="143">
        <v>1</v>
      </c>
    </row>
    <row r="39" spans="1:17" s="15" customFormat="1" ht="30" customHeight="1">
      <c r="A39" s="101">
        <v>9</v>
      </c>
      <c r="B39" s="61" t="s">
        <v>219</v>
      </c>
      <c r="C39" s="62">
        <v>1</v>
      </c>
      <c r="D39" s="101" t="s">
        <v>51</v>
      </c>
      <c r="E39" s="65">
        <v>51.1</v>
      </c>
      <c r="F39" s="65"/>
      <c r="G39" s="101" t="s">
        <v>52</v>
      </c>
      <c r="H39" s="52">
        <v>0</v>
      </c>
      <c r="I39" s="106">
        <v>0</v>
      </c>
      <c r="J39" s="106">
        <v>0</v>
      </c>
      <c r="K39" s="106">
        <v>0</v>
      </c>
      <c r="L39" s="106">
        <v>0</v>
      </c>
      <c r="M39" s="38"/>
      <c r="N39" s="30"/>
      <c r="O39" s="32"/>
      <c r="Q39" s="143">
        <v>1</v>
      </c>
    </row>
    <row r="40" spans="1:17" s="15" customFormat="1" ht="30" customHeight="1">
      <c r="A40" s="101">
        <v>10</v>
      </c>
      <c r="B40" s="61" t="s">
        <v>220</v>
      </c>
      <c r="C40" s="62">
        <v>1</v>
      </c>
      <c r="D40" s="101" t="s">
        <v>51</v>
      </c>
      <c r="E40" s="65">
        <v>31.9</v>
      </c>
      <c r="F40" s="65"/>
      <c r="G40" s="101" t="s">
        <v>52</v>
      </c>
      <c r="H40" s="52">
        <v>0</v>
      </c>
      <c r="I40" s="106">
        <v>0</v>
      </c>
      <c r="J40" s="106">
        <v>0</v>
      </c>
      <c r="K40" s="106">
        <v>0</v>
      </c>
      <c r="L40" s="106">
        <v>0</v>
      </c>
      <c r="M40" s="38"/>
      <c r="N40" s="30"/>
      <c r="O40" s="32"/>
      <c r="Q40" s="143">
        <v>1</v>
      </c>
    </row>
    <row r="41" spans="1:17" s="15" customFormat="1" ht="30" customHeight="1">
      <c r="A41" s="101">
        <v>11</v>
      </c>
      <c r="B41" s="61" t="s">
        <v>221</v>
      </c>
      <c r="C41" s="101">
        <v>1</v>
      </c>
      <c r="D41" s="101" t="s">
        <v>53</v>
      </c>
      <c r="E41" s="52">
        <v>42.9</v>
      </c>
      <c r="F41" s="52">
        <v>43.73</v>
      </c>
      <c r="G41" s="101" t="s">
        <v>54</v>
      </c>
      <c r="H41" s="52">
        <v>0</v>
      </c>
      <c r="I41" s="184">
        <v>0</v>
      </c>
      <c r="J41" s="106">
        <f>I41*99.9%</f>
        <v>0</v>
      </c>
      <c r="K41" s="106">
        <v>0</v>
      </c>
      <c r="L41" s="106">
        <v>0</v>
      </c>
      <c r="M41" s="38"/>
      <c r="N41" s="30"/>
      <c r="O41" s="32">
        <v>1</v>
      </c>
      <c r="Q41" s="143">
        <v>1</v>
      </c>
    </row>
    <row r="42" spans="1:17" s="15" customFormat="1" ht="30" customHeight="1">
      <c r="A42" s="100" t="s">
        <v>282</v>
      </c>
      <c r="B42" s="100"/>
      <c r="C42" s="100">
        <f>SUM(C31:C41)</f>
        <v>15</v>
      </c>
      <c r="D42" s="58"/>
      <c r="E42" s="179">
        <f>SUM(E31:E41)</f>
        <v>450.79999999999995</v>
      </c>
      <c r="F42" s="179"/>
      <c r="G42" s="100"/>
      <c r="H42" s="52"/>
      <c r="I42" s="185">
        <f>SUM(I31:I40)</f>
        <v>0</v>
      </c>
      <c r="J42" s="106">
        <v>0</v>
      </c>
      <c r="K42" s="106">
        <v>0</v>
      </c>
      <c r="L42" s="106">
        <v>0</v>
      </c>
      <c r="M42" s="38"/>
      <c r="N42" s="30"/>
      <c r="O42" s="32"/>
      <c r="Q42" s="143"/>
    </row>
    <row r="43" spans="1:17" s="15" customFormat="1" ht="30" customHeight="1">
      <c r="A43" s="237" t="s">
        <v>64</v>
      </c>
      <c r="B43" s="238"/>
      <c r="C43" s="90"/>
      <c r="D43" s="100"/>
      <c r="E43" s="52"/>
      <c r="F43" s="52"/>
      <c r="G43" s="100"/>
      <c r="H43" s="101"/>
      <c r="I43" s="48"/>
      <c r="J43" s="48"/>
      <c r="K43" s="60"/>
      <c r="L43" s="48"/>
      <c r="M43" s="38"/>
      <c r="N43" s="30"/>
      <c r="O43" s="32"/>
      <c r="Q43" s="143"/>
    </row>
    <row r="44" spans="1:17" s="15" customFormat="1" ht="30" customHeight="1">
      <c r="A44" s="101">
        <v>1</v>
      </c>
      <c r="B44" s="49" t="s">
        <v>86</v>
      </c>
      <c r="C44" s="101">
        <v>2</v>
      </c>
      <c r="D44" s="101" t="s">
        <v>51</v>
      </c>
      <c r="E44" s="65">
        <v>62.4</v>
      </c>
      <c r="F44" s="65"/>
      <c r="G44" s="101" t="s">
        <v>52</v>
      </c>
      <c r="H44" s="52">
        <v>0</v>
      </c>
      <c r="I44" s="184">
        <v>0</v>
      </c>
      <c r="J44" s="106">
        <v>0</v>
      </c>
      <c r="K44" s="106">
        <v>0</v>
      </c>
      <c r="L44" s="106">
        <v>0</v>
      </c>
      <c r="M44" s="38"/>
      <c r="N44" s="30"/>
      <c r="O44" s="32"/>
      <c r="Q44" s="143">
        <v>1</v>
      </c>
    </row>
    <row r="45" spans="1:17" s="15" customFormat="1" ht="30" customHeight="1">
      <c r="A45" s="101">
        <v>2</v>
      </c>
      <c r="B45" s="49" t="s">
        <v>90</v>
      </c>
      <c r="C45" s="101">
        <v>1</v>
      </c>
      <c r="D45" s="101" t="s">
        <v>51</v>
      </c>
      <c r="E45" s="65">
        <v>62.1</v>
      </c>
      <c r="F45" s="65"/>
      <c r="G45" s="101" t="s">
        <v>52</v>
      </c>
      <c r="H45" s="52">
        <v>0</v>
      </c>
      <c r="I45" s="184">
        <v>0</v>
      </c>
      <c r="J45" s="106">
        <v>0</v>
      </c>
      <c r="K45" s="106">
        <v>0</v>
      </c>
      <c r="L45" s="106">
        <v>0</v>
      </c>
      <c r="M45" s="38"/>
      <c r="N45" s="30"/>
      <c r="O45" s="32"/>
      <c r="Q45" s="143">
        <v>1</v>
      </c>
    </row>
    <row r="46" spans="1:17" s="15" customFormat="1" ht="30" customHeight="1">
      <c r="A46" s="101">
        <v>3</v>
      </c>
      <c r="B46" s="49" t="s">
        <v>91</v>
      </c>
      <c r="C46" s="101">
        <v>1</v>
      </c>
      <c r="D46" s="101" t="s">
        <v>51</v>
      </c>
      <c r="E46" s="52">
        <v>48.1</v>
      </c>
      <c r="F46" s="52"/>
      <c r="G46" s="101" t="s">
        <v>52</v>
      </c>
      <c r="H46" s="52">
        <v>0</v>
      </c>
      <c r="I46" s="184">
        <v>0</v>
      </c>
      <c r="J46" s="106">
        <v>0</v>
      </c>
      <c r="K46" s="106">
        <v>0</v>
      </c>
      <c r="L46" s="106">
        <v>0</v>
      </c>
      <c r="M46" s="38"/>
      <c r="N46" s="30"/>
      <c r="O46" s="32"/>
      <c r="Q46" s="143">
        <v>1</v>
      </c>
    </row>
    <row r="47" spans="1:17" s="15" customFormat="1" ht="30" customHeight="1">
      <c r="A47" s="51" t="s">
        <v>321</v>
      </c>
      <c r="B47" s="51"/>
      <c r="C47" s="100">
        <f>SUM(C44:C46)</f>
        <v>4</v>
      </c>
      <c r="D47" s="101"/>
      <c r="E47" s="57">
        <f>SUM(E44:E46)</f>
        <v>172.6</v>
      </c>
      <c r="F47" s="57"/>
      <c r="G47" s="101"/>
      <c r="H47" s="52"/>
      <c r="I47" s="185">
        <f>SUM(I44:I46)</f>
        <v>0</v>
      </c>
      <c r="J47" s="106">
        <f>SUM(J44:J46)</f>
        <v>0</v>
      </c>
      <c r="K47" s="106">
        <f>SUM(K44:K46)</f>
        <v>0</v>
      </c>
      <c r="L47" s="106">
        <f>SUM(L44:L46)</f>
        <v>0</v>
      </c>
      <c r="M47" s="38"/>
      <c r="N47" s="30"/>
      <c r="O47" s="32"/>
      <c r="Q47" s="143"/>
    </row>
    <row r="48" spans="1:17" s="15" customFormat="1" ht="30" customHeight="1">
      <c r="A48" s="237" t="s">
        <v>77</v>
      </c>
      <c r="B48" s="238"/>
      <c r="C48" s="90"/>
      <c r="D48" s="54"/>
      <c r="E48" s="101"/>
      <c r="F48" s="101"/>
      <c r="G48" s="101"/>
      <c r="H48" s="52"/>
      <c r="I48" s="87"/>
      <c r="J48" s="55"/>
      <c r="K48" s="55"/>
      <c r="L48" s="55"/>
      <c r="M48" s="36"/>
      <c r="N48" s="30"/>
      <c r="O48" s="32"/>
      <c r="Q48" s="143"/>
    </row>
    <row r="49" spans="1:17" s="15" customFormat="1" ht="30" customHeight="1">
      <c r="A49" s="101">
        <v>1</v>
      </c>
      <c r="B49" s="49" t="s">
        <v>235</v>
      </c>
      <c r="C49" s="101">
        <v>1</v>
      </c>
      <c r="D49" s="101" t="s">
        <v>51</v>
      </c>
      <c r="E49" s="65">
        <v>68.8</v>
      </c>
      <c r="F49" s="65"/>
      <c r="G49" s="101" t="s">
        <v>52</v>
      </c>
      <c r="H49" s="52">
        <v>0</v>
      </c>
      <c r="I49" s="106">
        <v>0</v>
      </c>
      <c r="J49" s="106">
        <v>0</v>
      </c>
      <c r="K49" s="106">
        <v>0</v>
      </c>
      <c r="L49" s="106">
        <v>0</v>
      </c>
      <c r="M49" s="38"/>
      <c r="N49" s="30"/>
      <c r="O49" s="32"/>
      <c r="Q49" s="143">
        <v>1</v>
      </c>
    </row>
    <row r="50" spans="1:17" s="15" customFormat="1" ht="30" customHeight="1">
      <c r="A50" s="101">
        <v>2</v>
      </c>
      <c r="B50" s="49" t="s">
        <v>237</v>
      </c>
      <c r="C50" s="101">
        <v>1</v>
      </c>
      <c r="D50" s="101" t="s">
        <v>51</v>
      </c>
      <c r="E50" s="65">
        <v>69.3</v>
      </c>
      <c r="F50" s="65"/>
      <c r="G50" s="101" t="s">
        <v>52</v>
      </c>
      <c r="H50" s="52">
        <v>0</v>
      </c>
      <c r="I50" s="106">
        <v>0</v>
      </c>
      <c r="J50" s="106">
        <v>0</v>
      </c>
      <c r="K50" s="106">
        <v>0</v>
      </c>
      <c r="L50" s="106">
        <v>0</v>
      </c>
      <c r="M50" s="38"/>
      <c r="N50" s="30"/>
      <c r="O50" s="32"/>
      <c r="Q50" s="143">
        <v>1</v>
      </c>
    </row>
    <row r="51" spans="1:17" s="15" customFormat="1" ht="30" customHeight="1">
      <c r="A51" s="101">
        <v>3</v>
      </c>
      <c r="B51" s="49" t="s">
        <v>238</v>
      </c>
      <c r="C51" s="101">
        <v>1</v>
      </c>
      <c r="D51" s="101" t="s">
        <v>51</v>
      </c>
      <c r="E51" s="65">
        <v>55.2</v>
      </c>
      <c r="F51" s="65"/>
      <c r="G51" s="101" t="s">
        <v>52</v>
      </c>
      <c r="H51" s="52">
        <v>0</v>
      </c>
      <c r="I51" s="106">
        <v>0</v>
      </c>
      <c r="J51" s="106">
        <v>0</v>
      </c>
      <c r="K51" s="106">
        <v>0</v>
      </c>
      <c r="L51" s="106">
        <v>0</v>
      </c>
      <c r="M51" s="38"/>
      <c r="N51" s="30"/>
      <c r="O51" s="32"/>
      <c r="Q51" s="143">
        <v>1</v>
      </c>
    </row>
    <row r="52" spans="1:17" s="15" customFormat="1" ht="30" customHeight="1">
      <c r="A52" s="101">
        <v>4</v>
      </c>
      <c r="B52" s="49" t="s">
        <v>239</v>
      </c>
      <c r="C52" s="101">
        <v>1</v>
      </c>
      <c r="D52" s="101" t="s">
        <v>51</v>
      </c>
      <c r="E52" s="65">
        <v>69.3</v>
      </c>
      <c r="F52" s="65"/>
      <c r="G52" s="101" t="s">
        <v>52</v>
      </c>
      <c r="H52" s="52">
        <v>0</v>
      </c>
      <c r="I52" s="106">
        <v>0</v>
      </c>
      <c r="J52" s="106">
        <v>0</v>
      </c>
      <c r="K52" s="106">
        <v>0</v>
      </c>
      <c r="L52" s="106">
        <v>0</v>
      </c>
      <c r="M52" s="38"/>
      <c r="N52" s="30"/>
      <c r="O52" s="32"/>
      <c r="Q52" s="143">
        <v>1</v>
      </c>
    </row>
    <row r="53" spans="1:17" s="15" customFormat="1" ht="30" customHeight="1">
      <c r="A53" s="101">
        <v>5</v>
      </c>
      <c r="B53" s="49" t="s">
        <v>240</v>
      </c>
      <c r="C53" s="101">
        <v>1</v>
      </c>
      <c r="D53" s="101" t="s">
        <v>51</v>
      </c>
      <c r="E53" s="65">
        <v>55.4</v>
      </c>
      <c r="F53" s="65"/>
      <c r="G53" s="101" t="s">
        <v>52</v>
      </c>
      <c r="H53" s="52">
        <v>0</v>
      </c>
      <c r="I53" s="106">
        <v>0</v>
      </c>
      <c r="J53" s="106">
        <v>0</v>
      </c>
      <c r="K53" s="106">
        <v>0</v>
      </c>
      <c r="L53" s="106">
        <v>0</v>
      </c>
      <c r="M53" s="39"/>
      <c r="N53" s="30"/>
      <c r="O53" s="32"/>
      <c r="Q53" s="143">
        <v>1</v>
      </c>
    </row>
    <row r="54" spans="1:17" s="15" customFormat="1" ht="30" customHeight="1">
      <c r="A54" s="101">
        <v>6</v>
      </c>
      <c r="B54" s="49" t="s">
        <v>241</v>
      </c>
      <c r="C54" s="101">
        <v>1</v>
      </c>
      <c r="D54" s="101" t="s">
        <v>51</v>
      </c>
      <c r="E54" s="65">
        <v>68.3</v>
      </c>
      <c r="F54" s="65"/>
      <c r="G54" s="101" t="s">
        <v>52</v>
      </c>
      <c r="H54" s="52">
        <v>0</v>
      </c>
      <c r="I54" s="106">
        <v>0</v>
      </c>
      <c r="J54" s="106">
        <v>0</v>
      </c>
      <c r="K54" s="106">
        <v>0</v>
      </c>
      <c r="L54" s="106">
        <v>0</v>
      </c>
      <c r="M54" s="39"/>
      <c r="N54" s="91"/>
      <c r="O54" s="92"/>
      <c r="Q54" s="143">
        <v>1</v>
      </c>
    </row>
    <row r="55" spans="1:17" s="15" customFormat="1" ht="30" customHeight="1">
      <c r="A55" s="101">
        <v>7</v>
      </c>
      <c r="B55" s="49" t="s">
        <v>242</v>
      </c>
      <c r="C55" s="101">
        <v>1</v>
      </c>
      <c r="D55" s="101" t="s">
        <v>51</v>
      </c>
      <c r="E55" s="65">
        <v>55.5</v>
      </c>
      <c r="F55" s="65"/>
      <c r="G55" s="101" t="s">
        <v>52</v>
      </c>
      <c r="H55" s="52">
        <v>0</v>
      </c>
      <c r="I55" s="106">
        <v>0</v>
      </c>
      <c r="J55" s="106">
        <v>0</v>
      </c>
      <c r="K55" s="106">
        <v>0</v>
      </c>
      <c r="L55" s="106">
        <v>0</v>
      </c>
      <c r="M55" s="39"/>
      <c r="N55" s="30"/>
      <c r="O55" s="32"/>
      <c r="Q55" s="143">
        <v>1</v>
      </c>
    </row>
    <row r="56" spans="1:17" s="15" customFormat="1" ht="30" customHeight="1">
      <c r="A56" s="101">
        <v>8</v>
      </c>
      <c r="B56" s="49" t="s">
        <v>243</v>
      </c>
      <c r="C56" s="101">
        <v>1</v>
      </c>
      <c r="D56" s="101" t="s">
        <v>51</v>
      </c>
      <c r="E56" s="65">
        <v>68.3</v>
      </c>
      <c r="F56" s="65"/>
      <c r="G56" s="101" t="s">
        <v>52</v>
      </c>
      <c r="H56" s="52">
        <v>0</v>
      </c>
      <c r="I56" s="106">
        <v>0</v>
      </c>
      <c r="J56" s="106">
        <v>0</v>
      </c>
      <c r="K56" s="106">
        <v>0</v>
      </c>
      <c r="L56" s="106">
        <v>0</v>
      </c>
      <c r="M56" s="39" t="s">
        <v>244</v>
      </c>
      <c r="N56" s="30"/>
      <c r="O56" s="32"/>
      <c r="Q56" s="143">
        <v>1</v>
      </c>
    </row>
    <row r="57" spans="1:17" s="15" customFormat="1" ht="30" customHeight="1">
      <c r="A57" s="101">
        <v>9</v>
      </c>
      <c r="B57" s="49" t="s">
        <v>245</v>
      </c>
      <c r="C57" s="101">
        <v>1</v>
      </c>
      <c r="D57" s="101" t="s">
        <v>51</v>
      </c>
      <c r="E57" s="65">
        <v>57.6</v>
      </c>
      <c r="F57" s="65"/>
      <c r="G57" s="101" t="s">
        <v>52</v>
      </c>
      <c r="H57" s="52">
        <v>0</v>
      </c>
      <c r="I57" s="106">
        <v>0</v>
      </c>
      <c r="J57" s="106">
        <v>0</v>
      </c>
      <c r="K57" s="106">
        <v>0</v>
      </c>
      <c r="L57" s="106">
        <v>0</v>
      </c>
      <c r="M57" s="39"/>
      <c r="N57" s="30"/>
      <c r="O57" s="32"/>
      <c r="Q57" s="143">
        <v>1</v>
      </c>
    </row>
    <row r="58" spans="1:17" s="15" customFormat="1" ht="30" customHeight="1">
      <c r="A58" s="101">
        <v>10</v>
      </c>
      <c r="B58" s="49" t="s">
        <v>246</v>
      </c>
      <c r="C58" s="101">
        <v>2</v>
      </c>
      <c r="D58" s="101" t="s">
        <v>51</v>
      </c>
      <c r="E58" s="65">
        <v>67.8</v>
      </c>
      <c r="F58" s="65"/>
      <c r="G58" s="101" t="s">
        <v>52</v>
      </c>
      <c r="H58" s="52">
        <v>0</v>
      </c>
      <c r="I58" s="106">
        <v>0</v>
      </c>
      <c r="J58" s="106">
        <v>0</v>
      </c>
      <c r="K58" s="106">
        <v>0</v>
      </c>
      <c r="L58" s="106">
        <v>0</v>
      </c>
      <c r="M58" s="39"/>
      <c r="N58" s="30"/>
      <c r="O58" s="32"/>
      <c r="Q58" s="143">
        <v>1</v>
      </c>
    </row>
    <row r="59" spans="1:17" s="15" customFormat="1" ht="30" customHeight="1">
      <c r="A59" s="101">
        <v>11</v>
      </c>
      <c r="B59" s="49" t="s">
        <v>247</v>
      </c>
      <c r="C59" s="101">
        <v>1</v>
      </c>
      <c r="D59" s="101" t="s">
        <v>51</v>
      </c>
      <c r="E59" s="65">
        <v>55.9</v>
      </c>
      <c r="F59" s="65"/>
      <c r="G59" s="101" t="s">
        <v>52</v>
      </c>
      <c r="H59" s="52">
        <v>0</v>
      </c>
      <c r="I59" s="106">
        <v>0</v>
      </c>
      <c r="J59" s="106">
        <v>0</v>
      </c>
      <c r="K59" s="106">
        <v>0</v>
      </c>
      <c r="L59" s="106">
        <v>0</v>
      </c>
      <c r="M59" s="38"/>
      <c r="N59" s="33"/>
      <c r="O59" s="34"/>
      <c r="Q59" s="143">
        <v>1</v>
      </c>
    </row>
    <row r="60" spans="1:17" s="15" customFormat="1" ht="30" customHeight="1">
      <c r="A60" s="51" t="s">
        <v>284</v>
      </c>
      <c r="B60" s="51"/>
      <c r="C60" s="100">
        <f>SUM(C49:C59)</f>
        <v>12</v>
      </c>
      <c r="D60" s="100"/>
      <c r="E60" s="57">
        <f>SUM(E49:E59)</f>
        <v>691.4</v>
      </c>
      <c r="F60" s="57"/>
      <c r="G60" s="100"/>
      <c r="H60" s="57"/>
      <c r="I60" s="185">
        <f>SUM(I49:I59)</f>
        <v>0</v>
      </c>
      <c r="J60" s="106">
        <v>0</v>
      </c>
      <c r="K60" s="106">
        <v>0</v>
      </c>
      <c r="L60" s="106">
        <v>0</v>
      </c>
      <c r="M60" s="95"/>
      <c r="N60" s="30"/>
      <c r="O60" s="32"/>
      <c r="Q60" s="143"/>
    </row>
    <row r="61" spans="1:17" s="15" customFormat="1" ht="30" customHeight="1">
      <c r="A61" s="237" t="s">
        <v>248</v>
      </c>
      <c r="B61" s="238"/>
      <c r="C61" s="90"/>
      <c r="D61" s="62"/>
      <c r="E61" s="161"/>
      <c r="F61" s="161"/>
      <c r="G61" s="62"/>
      <c r="H61" s="52"/>
      <c r="I61" s="77"/>
      <c r="J61" s="60"/>
      <c r="K61" s="60"/>
      <c r="L61" s="60"/>
      <c r="M61" s="38"/>
      <c r="N61" s="35"/>
      <c r="O61" s="32"/>
      <c r="Q61" s="143"/>
    </row>
    <row r="62" spans="1:17" s="15" customFormat="1" ht="30" customHeight="1">
      <c r="A62" s="101">
        <v>1</v>
      </c>
      <c r="B62" s="61" t="s">
        <v>249</v>
      </c>
      <c r="C62" s="62">
        <v>1</v>
      </c>
      <c r="D62" s="101" t="s">
        <v>51</v>
      </c>
      <c r="E62" s="65">
        <v>75.3</v>
      </c>
      <c r="F62" s="65"/>
      <c r="G62" s="101" t="s">
        <v>52</v>
      </c>
      <c r="H62" s="52">
        <v>0</v>
      </c>
      <c r="I62" s="106">
        <v>0</v>
      </c>
      <c r="J62" s="106">
        <v>0</v>
      </c>
      <c r="K62" s="106">
        <v>0</v>
      </c>
      <c r="L62" s="106">
        <v>0</v>
      </c>
      <c r="M62" s="38"/>
      <c r="N62" s="35"/>
      <c r="O62" s="32"/>
      <c r="Q62" s="143">
        <v>1</v>
      </c>
    </row>
    <row r="63" spans="1:17" s="15" customFormat="1" ht="30" customHeight="1">
      <c r="A63" s="101">
        <v>2</v>
      </c>
      <c r="B63" s="61" t="s">
        <v>250</v>
      </c>
      <c r="C63" s="62">
        <v>1</v>
      </c>
      <c r="D63" s="101" t="s">
        <v>51</v>
      </c>
      <c r="E63" s="65">
        <v>61.4</v>
      </c>
      <c r="F63" s="65"/>
      <c r="G63" s="101" t="s">
        <v>52</v>
      </c>
      <c r="H63" s="52">
        <v>0</v>
      </c>
      <c r="I63" s="106">
        <v>0</v>
      </c>
      <c r="J63" s="106">
        <v>0</v>
      </c>
      <c r="K63" s="106">
        <v>0</v>
      </c>
      <c r="L63" s="106">
        <v>0</v>
      </c>
      <c r="M63" s="38"/>
      <c r="N63" s="35"/>
      <c r="O63" s="32"/>
      <c r="Q63" s="143">
        <v>1</v>
      </c>
    </row>
    <row r="64" spans="1:17" s="15" customFormat="1" ht="30" customHeight="1">
      <c r="A64" s="101">
        <v>3</v>
      </c>
      <c r="B64" s="61" t="s">
        <v>251</v>
      </c>
      <c r="C64" s="62">
        <v>4</v>
      </c>
      <c r="D64" s="62" t="s">
        <v>53</v>
      </c>
      <c r="E64" s="65">
        <v>48.9</v>
      </c>
      <c r="F64" s="65"/>
      <c r="G64" s="62" t="s">
        <v>54</v>
      </c>
      <c r="H64" s="52">
        <v>0</v>
      </c>
      <c r="I64" s="106">
        <v>0</v>
      </c>
      <c r="J64" s="106">
        <v>0</v>
      </c>
      <c r="K64" s="106">
        <v>0</v>
      </c>
      <c r="L64" s="106">
        <v>0</v>
      </c>
      <c r="M64" s="38"/>
      <c r="N64" s="35"/>
      <c r="O64" s="32">
        <v>1</v>
      </c>
      <c r="Q64" s="143">
        <v>1</v>
      </c>
    </row>
    <row r="65" spans="1:17" s="15" customFormat="1" ht="30" customHeight="1">
      <c r="A65" s="101">
        <v>4</v>
      </c>
      <c r="B65" s="61" t="s">
        <v>252</v>
      </c>
      <c r="C65" s="62">
        <v>1</v>
      </c>
      <c r="D65" s="101" t="s">
        <v>51</v>
      </c>
      <c r="E65" s="65">
        <v>74.7</v>
      </c>
      <c r="F65" s="65"/>
      <c r="G65" s="101" t="s">
        <v>52</v>
      </c>
      <c r="H65" s="52">
        <v>0</v>
      </c>
      <c r="I65" s="106">
        <v>0</v>
      </c>
      <c r="J65" s="106">
        <v>0</v>
      </c>
      <c r="K65" s="106">
        <v>0</v>
      </c>
      <c r="L65" s="106">
        <v>0</v>
      </c>
      <c r="M65" s="38"/>
      <c r="N65" s="35"/>
      <c r="O65" s="32"/>
      <c r="Q65" s="143">
        <v>1</v>
      </c>
    </row>
    <row r="66" spans="1:17" s="15" customFormat="1" ht="30" customHeight="1">
      <c r="A66" s="101">
        <v>5</v>
      </c>
      <c r="B66" s="61" t="s">
        <v>253</v>
      </c>
      <c r="C66" s="62">
        <v>1</v>
      </c>
      <c r="D66" s="62" t="s">
        <v>51</v>
      </c>
      <c r="E66" s="65">
        <v>75.400000000000006</v>
      </c>
      <c r="F66" s="65"/>
      <c r="G66" s="62" t="s">
        <v>52</v>
      </c>
      <c r="H66" s="52">
        <v>0</v>
      </c>
      <c r="I66" s="106">
        <v>0</v>
      </c>
      <c r="J66" s="106">
        <v>0</v>
      </c>
      <c r="K66" s="106">
        <v>0</v>
      </c>
      <c r="L66" s="106">
        <v>0</v>
      </c>
      <c r="M66" s="38"/>
      <c r="N66" s="35"/>
      <c r="O66" s="32"/>
      <c r="Q66" s="143">
        <v>1</v>
      </c>
    </row>
    <row r="67" spans="1:17" s="15" customFormat="1" ht="30" customHeight="1">
      <c r="A67" s="101">
        <v>6</v>
      </c>
      <c r="B67" s="61" t="s">
        <v>254</v>
      </c>
      <c r="C67" s="62">
        <v>1</v>
      </c>
      <c r="D67" s="62" t="s">
        <v>53</v>
      </c>
      <c r="E67" s="65">
        <v>29.1</v>
      </c>
      <c r="F67" s="65"/>
      <c r="G67" s="62" t="s">
        <v>54</v>
      </c>
      <c r="H67" s="52">
        <v>0</v>
      </c>
      <c r="I67" s="106">
        <v>0</v>
      </c>
      <c r="J67" s="106">
        <v>0</v>
      </c>
      <c r="K67" s="106">
        <v>0</v>
      </c>
      <c r="L67" s="106">
        <v>0</v>
      </c>
      <c r="M67" s="38"/>
      <c r="N67" s="30"/>
      <c r="O67" s="32">
        <v>1</v>
      </c>
      <c r="Q67" s="143">
        <v>1</v>
      </c>
    </row>
    <row r="68" spans="1:17" s="15" customFormat="1" ht="30" customHeight="1">
      <c r="A68" s="101">
        <v>7</v>
      </c>
      <c r="B68" s="61" t="s">
        <v>255</v>
      </c>
      <c r="C68" s="62">
        <v>3</v>
      </c>
      <c r="D68" s="62" t="s">
        <v>51</v>
      </c>
      <c r="E68" s="65">
        <v>75.7</v>
      </c>
      <c r="F68" s="65"/>
      <c r="G68" s="62" t="s">
        <v>52</v>
      </c>
      <c r="H68" s="52">
        <v>0</v>
      </c>
      <c r="I68" s="106">
        <v>0</v>
      </c>
      <c r="J68" s="106">
        <v>0</v>
      </c>
      <c r="K68" s="106">
        <v>0</v>
      </c>
      <c r="L68" s="106">
        <v>0</v>
      </c>
      <c r="M68" s="38"/>
      <c r="N68" s="91"/>
      <c r="O68" s="92"/>
      <c r="Q68" s="143">
        <v>1</v>
      </c>
    </row>
    <row r="69" spans="1:17" s="15" customFormat="1" ht="30" customHeight="1">
      <c r="A69" s="162">
        <v>8</v>
      </c>
      <c r="B69" s="61" t="s">
        <v>256</v>
      </c>
      <c r="C69" s="163">
        <v>3</v>
      </c>
      <c r="D69" s="62" t="s">
        <v>51</v>
      </c>
      <c r="E69" s="65">
        <v>86.9</v>
      </c>
      <c r="F69" s="65"/>
      <c r="G69" s="62" t="s">
        <v>52</v>
      </c>
      <c r="H69" s="52">
        <v>0</v>
      </c>
      <c r="I69" s="106">
        <v>0</v>
      </c>
      <c r="J69" s="106">
        <v>0</v>
      </c>
      <c r="K69" s="106">
        <v>0</v>
      </c>
      <c r="L69" s="106">
        <v>0</v>
      </c>
      <c r="M69" s="38"/>
      <c r="N69" s="30"/>
      <c r="O69" s="32"/>
      <c r="Q69" s="143">
        <v>1</v>
      </c>
    </row>
    <row r="70" spans="1:17" s="15" customFormat="1" ht="30" customHeight="1">
      <c r="A70" s="162">
        <v>9</v>
      </c>
      <c r="B70" s="61" t="s">
        <v>257</v>
      </c>
      <c r="C70" s="163">
        <v>1</v>
      </c>
      <c r="D70" s="62" t="s">
        <v>51</v>
      </c>
      <c r="E70" s="65">
        <v>33.5</v>
      </c>
      <c r="F70" s="65"/>
      <c r="G70" s="62" t="s">
        <v>52</v>
      </c>
      <c r="H70" s="52">
        <v>0</v>
      </c>
      <c r="I70" s="106">
        <v>0</v>
      </c>
      <c r="J70" s="106">
        <v>0</v>
      </c>
      <c r="K70" s="106">
        <v>0</v>
      </c>
      <c r="L70" s="106">
        <v>0</v>
      </c>
      <c r="M70" s="243" t="s">
        <v>258</v>
      </c>
      <c r="N70" s="30"/>
      <c r="O70" s="32"/>
      <c r="Q70" s="143">
        <v>1</v>
      </c>
    </row>
    <row r="71" spans="1:17" s="15" customFormat="1" ht="30" customHeight="1">
      <c r="A71" s="162">
        <v>10</v>
      </c>
      <c r="B71" s="61" t="s">
        <v>259</v>
      </c>
      <c r="C71" s="163">
        <v>1</v>
      </c>
      <c r="D71" s="62" t="s">
        <v>51</v>
      </c>
      <c r="E71" s="65">
        <v>15</v>
      </c>
      <c r="F71" s="65"/>
      <c r="G71" s="62" t="s">
        <v>52</v>
      </c>
      <c r="H71" s="52">
        <v>0</v>
      </c>
      <c r="I71" s="106">
        <v>0</v>
      </c>
      <c r="J71" s="106">
        <v>0</v>
      </c>
      <c r="K71" s="106">
        <v>0</v>
      </c>
      <c r="L71" s="106">
        <v>0</v>
      </c>
      <c r="M71" s="243"/>
      <c r="N71" s="30"/>
      <c r="O71" s="32"/>
      <c r="Q71" s="143">
        <v>1</v>
      </c>
    </row>
    <row r="72" spans="1:17" s="15" customFormat="1" ht="30" customHeight="1">
      <c r="A72" s="162">
        <v>11</v>
      </c>
      <c r="B72" s="61" t="s">
        <v>260</v>
      </c>
      <c r="C72" s="163">
        <v>1</v>
      </c>
      <c r="D72" s="62" t="s">
        <v>53</v>
      </c>
      <c r="E72" s="65">
        <v>12.4</v>
      </c>
      <c r="F72" s="65"/>
      <c r="G72" s="62" t="s">
        <v>54</v>
      </c>
      <c r="H72" s="52">
        <v>0</v>
      </c>
      <c r="I72" s="106">
        <v>0</v>
      </c>
      <c r="J72" s="106">
        <v>0</v>
      </c>
      <c r="K72" s="106">
        <v>0</v>
      </c>
      <c r="L72" s="106">
        <v>0</v>
      </c>
      <c r="M72" s="38"/>
      <c r="N72" s="30"/>
      <c r="O72" s="32">
        <v>1</v>
      </c>
      <c r="Q72" s="143">
        <v>1</v>
      </c>
    </row>
    <row r="73" spans="1:17" s="15" customFormat="1" ht="30" customHeight="1">
      <c r="A73" s="100" t="s">
        <v>261</v>
      </c>
      <c r="B73" s="100"/>
      <c r="C73" s="164">
        <f>SUM(C62:C72)</f>
        <v>18</v>
      </c>
      <c r="D73" s="96"/>
      <c r="E73" s="179">
        <f>SUM(E62:E72)</f>
        <v>588.30000000000007</v>
      </c>
      <c r="F73" s="179"/>
      <c r="G73" s="96"/>
      <c r="H73" s="57"/>
      <c r="I73" s="186">
        <f>SUM(I62:I72)</f>
        <v>0</v>
      </c>
      <c r="J73" s="106">
        <v>0</v>
      </c>
      <c r="K73" s="106">
        <v>0</v>
      </c>
      <c r="L73" s="106">
        <v>0</v>
      </c>
      <c r="M73" s="95"/>
      <c r="N73" s="30"/>
      <c r="O73" s="32"/>
      <c r="Q73" s="143"/>
    </row>
    <row r="74" spans="1:17" s="15" customFormat="1" ht="30" customHeight="1">
      <c r="A74" s="237" t="s">
        <v>153</v>
      </c>
      <c r="B74" s="238"/>
      <c r="C74" s="90"/>
      <c r="D74" s="62"/>
      <c r="E74" s="161"/>
      <c r="F74" s="161"/>
      <c r="G74" s="62"/>
      <c r="H74" s="52"/>
      <c r="I74" s="77"/>
      <c r="J74" s="60"/>
      <c r="K74" s="60"/>
      <c r="L74" s="60"/>
      <c r="M74" s="38"/>
      <c r="N74" s="30"/>
      <c r="O74" s="32"/>
      <c r="Q74" s="143"/>
    </row>
    <row r="75" spans="1:17" s="15" customFormat="1" ht="30" customHeight="1">
      <c r="A75" s="101">
        <v>1</v>
      </c>
      <c r="B75" s="61" t="s">
        <v>154</v>
      </c>
      <c r="C75" s="62">
        <v>1</v>
      </c>
      <c r="D75" s="62" t="s">
        <v>51</v>
      </c>
      <c r="E75" s="65">
        <v>60.6</v>
      </c>
      <c r="F75" s="65"/>
      <c r="G75" s="62" t="s">
        <v>52</v>
      </c>
      <c r="H75" s="52">
        <v>0</v>
      </c>
      <c r="I75" s="106">
        <v>0</v>
      </c>
      <c r="J75" s="106">
        <v>0</v>
      </c>
      <c r="K75" s="106">
        <v>0</v>
      </c>
      <c r="L75" s="106">
        <v>0</v>
      </c>
      <c r="M75" s="38"/>
      <c r="N75" s="30"/>
      <c r="O75" s="32"/>
      <c r="Q75" s="143">
        <v>1</v>
      </c>
    </row>
    <row r="76" spans="1:17" s="15" customFormat="1" ht="30" customHeight="1">
      <c r="A76" s="101">
        <v>2</v>
      </c>
      <c r="B76" s="61" t="s">
        <v>155</v>
      </c>
      <c r="C76" s="62">
        <v>4</v>
      </c>
      <c r="D76" s="62" t="s">
        <v>53</v>
      </c>
      <c r="E76" s="65">
        <v>75.8</v>
      </c>
      <c r="F76" s="65"/>
      <c r="G76" s="62" t="s">
        <v>54</v>
      </c>
      <c r="H76" s="52">
        <v>0</v>
      </c>
      <c r="I76" s="106">
        <v>0</v>
      </c>
      <c r="J76" s="106">
        <v>0</v>
      </c>
      <c r="K76" s="106">
        <v>0</v>
      </c>
      <c r="L76" s="106">
        <v>0</v>
      </c>
      <c r="M76" s="38"/>
      <c r="N76" s="30"/>
      <c r="O76" s="32">
        <v>1</v>
      </c>
      <c r="Q76" s="143">
        <v>1</v>
      </c>
    </row>
    <row r="77" spans="1:17" s="15" customFormat="1" ht="30" customHeight="1">
      <c r="A77" s="101">
        <v>3</v>
      </c>
      <c r="B77" s="61" t="s">
        <v>156</v>
      </c>
      <c r="C77" s="62">
        <v>1</v>
      </c>
      <c r="D77" s="62" t="s">
        <v>51</v>
      </c>
      <c r="E77" s="65">
        <v>74.099999999999994</v>
      </c>
      <c r="F77" s="65"/>
      <c r="G77" s="62" t="s">
        <v>52</v>
      </c>
      <c r="H77" s="52">
        <v>0</v>
      </c>
      <c r="I77" s="106">
        <v>0</v>
      </c>
      <c r="J77" s="106">
        <v>0</v>
      </c>
      <c r="K77" s="106">
        <v>0</v>
      </c>
      <c r="L77" s="106">
        <v>0</v>
      </c>
      <c r="M77" s="38"/>
      <c r="N77" s="30"/>
      <c r="O77" s="32"/>
      <c r="Q77" s="143">
        <v>1</v>
      </c>
    </row>
    <row r="78" spans="1:17" s="15" customFormat="1" ht="30" customHeight="1">
      <c r="A78" s="101">
        <v>4</v>
      </c>
      <c r="B78" s="61" t="s">
        <v>157</v>
      </c>
      <c r="C78" s="62">
        <v>4</v>
      </c>
      <c r="D78" s="62" t="s">
        <v>53</v>
      </c>
      <c r="E78" s="65">
        <v>61.4</v>
      </c>
      <c r="F78" s="65"/>
      <c r="G78" s="62" t="s">
        <v>54</v>
      </c>
      <c r="H78" s="52">
        <v>0</v>
      </c>
      <c r="I78" s="106">
        <v>0</v>
      </c>
      <c r="J78" s="106">
        <v>0</v>
      </c>
      <c r="K78" s="106">
        <v>0</v>
      </c>
      <c r="L78" s="106">
        <v>0</v>
      </c>
      <c r="M78" s="38"/>
      <c r="N78" s="30"/>
      <c r="O78" s="32">
        <v>1</v>
      </c>
      <c r="Q78" s="143">
        <v>1</v>
      </c>
    </row>
    <row r="79" spans="1:17" s="15" customFormat="1" ht="30" customHeight="1">
      <c r="A79" s="101">
        <v>5</v>
      </c>
      <c r="B79" s="61" t="s">
        <v>158</v>
      </c>
      <c r="C79" s="62">
        <v>4</v>
      </c>
      <c r="D79" s="62" t="s">
        <v>53</v>
      </c>
      <c r="E79" s="65">
        <v>60.3</v>
      </c>
      <c r="F79" s="65"/>
      <c r="G79" s="62" t="s">
        <v>54</v>
      </c>
      <c r="H79" s="52">
        <v>0</v>
      </c>
      <c r="I79" s="106">
        <v>0</v>
      </c>
      <c r="J79" s="106">
        <v>0</v>
      </c>
      <c r="K79" s="106">
        <v>0</v>
      </c>
      <c r="L79" s="106">
        <v>0</v>
      </c>
      <c r="M79" s="38"/>
      <c r="N79" s="30"/>
      <c r="O79" s="32">
        <v>1</v>
      </c>
      <c r="Q79" s="143">
        <v>1</v>
      </c>
    </row>
    <row r="80" spans="1:17" s="15" customFormat="1" ht="30" customHeight="1">
      <c r="A80" s="101">
        <v>6</v>
      </c>
      <c r="B80" s="49" t="s">
        <v>306</v>
      </c>
      <c r="C80" s="101">
        <v>1</v>
      </c>
      <c r="D80" s="101" t="s">
        <v>53</v>
      </c>
      <c r="E80" s="52">
        <v>42.8</v>
      </c>
      <c r="F80" s="52">
        <v>43.73</v>
      </c>
      <c r="G80" s="101" t="s">
        <v>54</v>
      </c>
      <c r="H80" s="52">
        <v>0</v>
      </c>
      <c r="I80" s="184">
        <v>0</v>
      </c>
      <c r="J80" s="106">
        <v>0</v>
      </c>
      <c r="K80" s="106">
        <v>0</v>
      </c>
      <c r="L80" s="106">
        <v>0</v>
      </c>
      <c r="M80" s="38"/>
      <c r="N80" s="30"/>
      <c r="O80" s="32">
        <v>1</v>
      </c>
      <c r="Q80" s="143">
        <v>1</v>
      </c>
    </row>
    <row r="81" spans="1:17" s="15" customFormat="1" ht="30" customHeight="1">
      <c r="A81" s="101">
        <v>7</v>
      </c>
      <c r="B81" s="61" t="s">
        <v>159</v>
      </c>
      <c r="C81" s="62">
        <v>4</v>
      </c>
      <c r="D81" s="62" t="s">
        <v>51</v>
      </c>
      <c r="E81" s="65">
        <v>60.5</v>
      </c>
      <c r="F81" s="65"/>
      <c r="G81" s="62" t="s">
        <v>52</v>
      </c>
      <c r="H81" s="52">
        <v>0</v>
      </c>
      <c r="I81" s="106">
        <v>0</v>
      </c>
      <c r="J81" s="106">
        <v>0</v>
      </c>
      <c r="K81" s="106">
        <v>0</v>
      </c>
      <c r="L81" s="106">
        <v>0</v>
      </c>
      <c r="M81" s="38"/>
      <c r="N81" s="30"/>
      <c r="O81" s="32"/>
      <c r="Q81" s="143">
        <v>1</v>
      </c>
    </row>
    <row r="82" spans="1:17" s="15" customFormat="1" ht="30" customHeight="1">
      <c r="A82" s="101">
        <v>8</v>
      </c>
      <c r="B82" s="61" t="s">
        <v>160</v>
      </c>
      <c r="C82" s="62">
        <v>1</v>
      </c>
      <c r="D82" s="62" t="s">
        <v>51</v>
      </c>
      <c r="E82" s="65">
        <v>61</v>
      </c>
      <c r="F82" s="65"/>
      <c r="G82" s="62" t="s">
        <v>52</v>
      </c>
      <c r="H82" s="52">
        <v>0</v>
      </c>
      <c r="I82" s="106">
        <v>0</v>
      </c>
      <c r="J82" s="106">
        <v>0</v>
      </c>
      <c r="K82" s="106">
        <v>0</v>
      </c>
      <c r="L82" s="106">
        <v>0</v>
      </c>
      <c r="M82" s="38"/>
      <c r="N82" s="91"/>
      <c r="O82" s="92"/>
      <c r="Q82" s="143">
        <v>1</v>
      </c>
    </row>
    <row r="83" spans="1:17" ht="30" customHeight="1">
      <c r="A83" s="101">
        <v>9</v>
      </c>
      <c r="B83" s="61" t="s">
        <v>161</v>
      </c>
      <c r="C83" s="62">
        <v>2</v>
      </c>
      <c r="D83" s="62" t="s">
        <v>53</v>
      </c>
      <c r="E83" s="65">
        <v>42.8</v>
      </c>
      <c r="F83" s="65"/>
      <c r="G83" s="62" t="s">
        <v>54</v>
      </c>
      <c r="H83" s="52">
        <v>0</v>
      </c>
      <c r="I83" s="106">
        <v>0</v>
      </c>
      <c r="J83" s="106">
        <v>0</v>
      </c>
      <c r="K83" s="106">
        <v>0</v>
      </c>
      <c r="L83" s="106">
        <v>0</v>
      </c>
      <c r="M83" s="38"/>
      <c r="N83" s="30"/>
      <c r="O83" s="32">
        <v>1</v>
      </c>
      <c r="Q83" s="143">
        <v>1</v>
      </c>
    </row>
    <row r="84" spans="1:17" ht="30" customHeight="1">
      <c r="A84" s="101">
        <v>10</v>
      </c>
      <c r="B84" s="61" t="s">
        <v>162</v>
      </c>
      <c r="C84" s="62">
        <v>1</v>
      </c>
      <c r="D84" s="62" t="s">
        <v>51</v>
      </c>
      <c r="E84" s="65">
        <v>60.8</v>
      </c>
      <c r="F84" s="65"/>
      <c r="G84" s="62" t="s">
        <v>52</v>
      </c>
      <c r="H84" s="52">
        <v>0</v>
      </c>
      <c r="I84" s="106">
        <v>0</v>
      </c>
      <c r="J84" s="106">
        <v>0</v>
      </c>
      <c r="K84" s="106">
        <v>0</v>
      </c>
      <c r="L84" s="106">
        <v>0</v>
      </c>
      <c r="M84" s="38"/>
      <c r="N84" s="30"/>
      <c r="O84" s="32"/>
      <c r="Q84" s="143">
        <v>1</v>
      </c>
    </row>
    <row r="85" spans="1:17" ht="30" customHeight="1">
      <c r="A85" s="101">
        <v>11</v>
      </c>
      <c r="B85" s="61" t="s">
        <v>163</v>
      </c>
      <c r="C85" s="62">
        <v>1</v>
      </c>
      <c r="D85" s="62" t="s">
        <v>51</v>
      </c>
      <c r="E85" s="65">
        <v>42</v>
      </c>
      <c r="F85" s="65"/>
      <c r="G85" s="62" t="s">
        <v>52</v>
      </c>
      <c r="H85" s="52">
        <v>0</v>
      </c>
      <c r="I85" s="106">
        <v>0</v>
      </c>
      <c r="J85" s="106">
        <v>0</v>
      </c>
      <c r="K85" s="106">
        <v>0</v>
      </c>
      <c r="L85" s="106">
        <v>0</v>
      </c>
      <c r="M85" s="38"/>
      <c r="N85" s="30"/>
      <c r="O85" s="32"/>
      <c r="Q85" s="143">
        <v>1</v>
      </c>
    </row>
    <row r="86" spans="1:17" ht="30" customHeight="1">
      <c r="A86" s="101">
        <v>12</v>
      </c>
      <c r="B86" s="61" t="s">
        <v>164</v>
      </c>
      <c r="C86" s="62">
        <v>1</v>
      </c>
      <c r="D86" s="62" t="s">
        <v>53</v>
      </c>
      <c r="E86" s="65">
        <v>42.8</v>
      </c>
      <c r="F86" s="65"/>
      <c r="G86" s="62" t="s">
        <v>54</v>
      </c>
      <c r="H86" s="52">
        <v>0</v>
      </c>
      <c r="I86" s="106">
        <v>0</v>
      </c>
      <c r="J86" s="106">
        <v>0</v>
      </c>
      <c r="K86" s="106">
        <v>0</v>
      </c>
      <c r="L86" s="106">
        <v>0</v>
      </c>
      <c r="M86" s="38"/>
      <c r="N86" s="30"/>
      <c r="O86" s="32">
        <v>1</v>
      </c>
      <c r="Q86" s="143">
        <v>1</v>
      </c>
    </row>
    <row r="87" spans="1:17" ht="30" customHeight="1">
      <c r="A87" s="101">
        <v>13</v>
      </c>
      <c r="B87" s="61" t="s">
        <v>165</v>
      </c>
      <c r="C87" s="62">
        <v>1</v>
      </c>
      <c r="D87" s="62" t="s">
        <v>51</v>
      </c>
      <c r="E87" s="65">
        <v>27</v>
      </c>
      <c r="F87" s="65"/>
      <c r="G87" s="62" t="s">
        <v>52</v>
      </c>
      <c r="H87" s="52">
        <v>0</v>
      </c>
      <c r="I87" s="106">
        <v>0</v>
      </c>
      <c r="J87" s="106">
        <v>0</v>
      </c>
      <c r="K87" s="106">
        <v>0</v>
      </c>
      <c r="L87" s="106">
        <v>0</v>
      </c>
      <c r="M87" s="38"/>
      <c r="N87" s="30"/>
      <c r="O87" s="32"/>
      <c r="Q87" s="143">
        <v>1</v>
      </c>
    </row>
    <row r="88" spans="1:17" ht="30" customHeight="1">
      <c r="A88" s="100">
        <v>13</v>
      </c>
      <c r="B88" s="100"/>
      <c r="C88" s="62">
        <f>SUM(C75:C87)</f>
        <v>26</v>
      </c>
      <c r="D88" s="62"/>
      <c r="E88" s="179">
        <f>SUM(E75:E87)</f>
        <v>711.89999999999986</v>
      </c>
      <c r="F88" s="179"/>
      <c r="G88" s="62"/>
      <c r="H88" s="52"/>
      <c r="I88" s="186">
        <f>SUM(I75:I87)</f>
        <v>0</v>
      </c>
      <c r="J88" s="106">
        <v>0</v>
      </c>
      <c r="K88" s="106">
        <v>0</v>
      </c>
      <c r="L88" s="106">
        <v>0</v>
      </c>
      <c r="M88" s="38"/>
      <c r="N88" s="30"/>
      <c r="O88" s="32"/>
    </row>
    <row r="89" spans="1:17" ht="30" customHeight="1">
      <c r="A89" s="237" t="s">
        <v>166</v>
      </c>
      <c r="B89" s="238"/>
      <c r="C89" s="90"/>
      <c r="D89" s="62"/>
      <c r="E89" s="161"/>
      <c r="F89" s="161"/>
      <c r="G89" s="62"/>
      <c r="H89" s="52"/>
      <c r="I89" s="77"/>
      <c r="J89" s="60"/>
      <c r="K89" s="60"/>
      <c r="L89" s="60"/>
      <c r="M89" s="38"/>
      <c r="N89" s="30"/>
      <c r="O89" s="32"/>
    </row>
    <row r="90" spans="1:17" ht="30" customHeight="1">
      <c r="A90" s="101">
        <v>1</v>
      </c>
      <c r="B90" s="61" t="s">
        <v>167</v>
      </c>
      <c r="C90" s="62">
        <v>1</v>
      </c>
      <c r="D90" s="62" t="s">
        <v>51</v>
      </c>
      <c r="E90" s="65">
        <v>75.099999999999994</v>
      </c>
      <c r="F90" s="65"/>
      <c r="G90" s="62" t="s">
        <v>52</v>
      </c>
      <c r="H90" s="52">
        <v>0</v>
      </c>
      <c r="I90" s="106">
        <v>0</v>
      </c>
      <c r="J90" s="106">
        <v>0</v>
      </c>
      <c r="K90" s="106">
        <v>0</v>
      </c>
      <c r="L90" s="106">
        <v>0</v>
      </c>
      <c r="M90" s="38"/>
      <c r="N90" s="30"/>
      <c r="O90" s="32"/>
      <c r="Q90" s="143">
        <v>1</v>
      </c>
    </row>
    <row r="91" spans="1:17" ht="30" customHeight="1">
      <c r="A91" s="101">
        <v>2</v>
      </c>
      <c r="B91" s="61" t="s">
        <v>168</v>
      </c>
      <c r="C91" s="62">
        <v>1</v>
      </c>
      <c r="D91" s="62" t="s">
        <v>51</v>
      </c>
      <c r="E91" s="65">
        <v>41.4</v>
      </c>
      <c r="F91" s="65"/>
      <c r="G91" s="62" t="s">
        <v>52</v>
      </c>
      <c r="H91" s="52">
        <v>0</v>
      </c>
      <c r="I91" s="106">
        <v>0</v>
      </c>
      <c r="J91" s="106">
        <v>0</v>
      </c>
      <c r="K91" s="106">
        <v>0</v>
      </c>
      <c r="L91" s="106">
        <v>0</v>
      </c>
      <c r="M91" s="38"/>
      <c r="N91" s="30"/>
      <c r="O91" s="32"/>
      <c r="Q91" s="143">
        <v>1</v>
      </c>
    </row>
    <row r="92" spans="1:17" ht="30" customHeight="1">
      <c r="A92" s="101">
        <v>3</v>
      </c>
      <c r="B92" s="61" t="s">
        <v>169</v>
      </c>
      <c r="C92" s="62">
        <v>1</v>
      </c>
      <c r="D92" s="62" t="s">
        <v>51</v>
      </c>
      <c r="E92" s="65">
        <v>76.099999999999994</v>
      </c>
      <c r="F92" s="65"/>
      <c r="G92" s="62" t="s">
        <v>52</v>
      </c>
      <c r="H92" s="52">
        <v>0</v>
      </c>
      <c r="I92" s="106">
        <v>0</v>
      </c>
      <c r="J92" s="106">
        <v>0</v>
      </c>
      <c r="K92" s="106">
        <v>0</v>
      </c>
      <c r="L92" s="106">
        <v>0</v>
      </c>
      <c r="M92" s="38"/>
      <c r="N92" s="30"/>
      <c r="O92" s="32"/>
      <c r="Q92" s="143">
        <v>1</v>
      </c>
    </row>
    <row r="93" spans="1:17" ht="30" customHeight="1">
      <c r="A93" s="101">
        <v>4</v>
      </c>
      <c r="B93" s="61" t="s">
        <v>170</v>
      </c>
      <c r="C93" s="62">
        <v>1</v>
      </c>
      <c r="D93" s="62" t="s">
        <v>51</v>
      </c>
      <c r="E93" s="65">
        <v>75.599999999999994</v>
      </c>
      <c r="F93" s="65"/>
      <c r="G93" s="62" t="s">
        <v>52</v>
      </c>
      <c r="H93" s="52">
        <v>0</v>
      </c>
      <c r="I93" s="106">
        <v>0</v>
      </c>
      <c r="J93" s="106">
        <v>0</v>
      </c>
      <c r="K93" s="106">
        <v>0</v>
      </c>
      <c r="L93" s="106">
        <v>0</v>
      </c>
      <c r="M93" s="38"/>
      <c r="N93" s="30"/>
      <c r="O93" s="32"/>
      <c r="Q93" s="143">
        <v>1</v>
      </c>
    </row>
    <row r="94" spans="1:17" ht="30" customHeight="1">
      <c r="A94" s="101">
        <v>5</v>
      </c>
      <c r="B94" s="61" t="s">
        <v>171</v>
      </c>
      <c r="C94" s="62">
        <v>1</v>
      </c>
      <c r="D94" s="62" t="s">
        <v>51</v>
      </c>
      <c r="E94" s="65">
        <v>42.5</v>
      </c>
      <c r="F94" s="65"/>
      <c r="G94" s="62" t="s">
        <v>52</v>
      </c>
      <c r="H94" s="52">
        <v>0</v>
      </c>
      <c r="I94" s="106">
        <v>0</v>
      </c>
      <c r="J94" s="106">
        <v>0</v>
      </c>
      <c r="K94" s="106">
        <v>0</v>
      </c>
      <c r="L94" s="106">
        <v>0</v>
      </c>
      <c r="M94" s="38"/>
      <c r="N94" s="30"/>
      <c r="O94" s="32"/>
      <c r="Q94" s="143">
        <v>1</v>
      </c>
    </row>
    <row r="95" spans="1:17" ht="30" customHeight="1">
      <c r="A95" s="101">
        <v>6</v>
      </c>
      <c r="B95" s="61" t="s">
        <v>172</v>
      </c>
      <c r="C95" s="62">
        <v>2</v>
      </c>
      <c r="D95" s="62" t="s">
        <v>51</v>
      </c>
      <c r="E95" s="65">
        <v>75.3</v>
      </c>
      <c r="F95" s="65"/>
      <c r="G95" s="62" t="s">
        <v>52</v>
      </c>
      <c r="H95" s="52">
        <v>0</v>
      </c>
      <c r="I95" s="106">
        <v>0</v>
      </c>
      <c r="J95" s="106">
        <v>0</v>
      </c>
      <c r="K95" s="106">
        <v>0</v>
      </c>
      <c r="L95" s="106">
        <v>0</v>
      </c>
      <c r="M95" s="38"/>
      <c r="N95" s="30"/>
      <c r="O95" s="32"/>
      <c r="Q95" s="143">
        <v>1</v>
      </c>
    </row>
    <row r="96" spans="1:17" ht="30" customHeight="1">
      <c r="A96" s="100" t="s">
        <v>173</v>
      </c>
      <c r="B96" s="100"/>
      <c r="C96" s="96">
        <f>SUM(C90:C95)</f>
        <v>7</v>
      </c>
      <c r="D96" s="62"/>
      <c r="E96" s="179">
        <f>SUM(E90:E95)</f>
        <v>386</v>
      </c>
      <c r="F96" s="179"/>
      <c r="G96" s="62"/>
      <c r="H96" s="52"/>
      <c r="I96" s="186">
        <f>SUM(I90:I95)</f>
        <v>0</v>
      </c>
      <c r="J96" s="106">
        <v>0</v>
      </c>
      <c r="K96" s="106">
        <v>0</v>
      </c>
      <c r="L96" s="106">
        <v>0</v>
      </c>
      <c r="M96" s="38"/>
      <c r="N96" s="30"/>
      <c r="O96" s="32"/>
    </row>
    <row r="97" spans="1:17" s="15" customFormat="1" ht="30" customHeight="1">
      <c r="A97" s="237" t="s">
        <v>174</v>
      </c>
      <c r="B97" s="238"/>
      <c r="C97" s="90"/>
      <c r="D97" s="62"/>
      <c r="E97" s="161"/>
      <c r="F97" s="161"/>
      <c r="G97" s="62"/>
      <c r="H97" s="52"/>
      <c r="I97" s="77"/>
      <c r="J97" s="60"/>
      <c r="K97" s="60"/>
      <c r="L97" s="60"/>
      <c r="M97" s="38"/>
      <c r="N97" s="30"/>
      <c r="O97" s="32"/>
      <c r="Q97" s="143"/>
    </row>
    <row r="98" spans="1:17" s="15" customFormat="1" ht="30" customHeight="1">
      <c r="A98" s="101">
        <v>1</v>
      </c>
      <c r="B98" s="61" t="s">
        <v>175</v>
      </c>
      <c r="C98" s="62">
        <v>1</v>
      </c>
      <c r="D98" s="62" t="s">
        <v>53</v>
      </c>
      <c r="E98" s="65">
        <v>30.2</v>
      </c>
      <c r="F98" s="65">
        <v>30.2</v>
      </c>
      <c r="G98" s="62" t="s">
        <v>54</v>
      </c>
      <c r="H98" s="52">
        <v>0</v>
      </c>
      <c r="I98" s="184">
        <v>0</v>
      </c>
      <c r="J98" s="106">
        <v>0</v>
      </c>
      <c r="K98" s="106">
        <v>0</v>
      </c>
      <c r="L98" s="106">
        <v>0</v>
      </c>
      <c r="M98" s="38"/>
      <c r="N98" s="30"/>
      <c r="O98" s="32">
        <v>1</v>
      </c>
      <c r="Q98" s="143">
        <v>1</v>
      </c>
    </row>
    <row r="99" spans="1:17" s="15" customFormat="1" ht="30" customHeight="1">
      <c r="A99" s="100" t="s">
        <v>179</v>
      </c>
      <c r="B99" s="100"/>
      <c r="C99" s="96">
        <f>SUM(C98)</f>
        <v>1</v>
      </c>
      <c r="D99" s="96"/>
      <c r="E99" s="179">
        <f>SUM(E98)</f>
        <v>30.2</v>
      </c>
      <c r="F99" s="179"/>
      <c r="G99" s="96"/>
      <c r="H99" s="57"/>
      <c r="I99" s="186">
        <f>SUM(I98)</f>
        <v>0</v>
      </c>
      <c r="J99" s="106">
        <v>0</v>
      </c>
      <c r="K99" s="106">
        <v>0</v>
      </c>
      <c r="L99" s="106">
        <v>0</v>
      </c>
      <c r="M99" s="38"/>
      <c r="N99" s="30"/>
      <c r="O99" s="32"/>
      <c r="Q99" s="143"/>
    </row>
    <row r="100" spans="1:17" s="15" customFormat="1" ht="30" customHeight="1">
      <c r="A100" s="237" t="s">
        <v>176</v>
      </c>
      <c r="B100" s="238"/>
      <c r="C100" s="90"/>
      <c r="D100" s="62"/>
      <c r="E100" s="161"/>
      <c r="F100" s="161"/>
      <c r="G100" s="62"/>
      <c r="H100" s="52"/>
      <c r="I100" s="77"/>
      <c r="J100" s="60"/>
      <c r="K100" s="60"/>
      <c r="L100" s="60"/>
      <c r="M100" s="38"/>
      <c r="N100" s="30"/>
      <c r="O100" s="32"/>
      <c r="Q100" s="143"/>
    </row>
    <row r="101" spans="1:17" s="15" customFormat="1" ht="30" customHeight="1">
      <c r="A101" s="101">
        <v>1</v>
      </c>
      <c r="B101" s="61" t="s">
        <v>177</v>
      </c>
      <c r="C101" s="62">
        <v>1</v>
      </c>
      <c r="D101" s="62" t="s">
        <v>53</v>
      </c>
      <c r="E101" s="65">
        <v>31.2</v>
      </c>
      <c r="F101" s="65">
        <v>31.2</v>
      </c>
      <c r="G101" s="62" t="s">
        <v>54</v>
      </c>
      <c r="H101" s="52">
        <v>0</v>
      </c>
      <c r="I101" s="184">
        <v>0</v>
      </c>
      <c r="J101" s="106">
        <v>0</v>
      </c>
      <c r="K101" s="106">
        <v>0</v>
      </c>
      <c r="L101" s="106">
        <v>0</v>
      </c>
      <c r="M101" s="38"/>
      <c r="N101" s="30"/>
      <c r="O101" s="32">
        <v>1</v>
      </c>
      <c r="Q101" s="143">
        <v>1</v>
      </c>
    </row>
    <row r="102" spans="1:17" s="15" customFormat="1" ht="30" customHeight="1">
      <c r="A102" s="101">
        <v>2</v>
      </c>
      <c r="B102" s="61" t="s">
        <v>178</v>
      </c>
      <c r="C102" s="62">
        <v>1</v>
      </c>
      <c r="D102" s="62" t="s">
        <v>53</v>
      </c>
      <c r="E102" s="65">
        <v>31.6</v>
      </c>
      <c r="F102" s="65">
        <v>31.6</v>
      </c>
      <c r="G102" s="62" t="s">
        <v>54</v>
      </c>
      <c r="H102" s="52">
        <v>0</v>
      </c>
      <c r="I102" s="184">
        <v>0</v>
      </c>
      <c r="J102" s="106">
        <v>0</v>
      </c>
      <c r="K102" s="106">
        <v>0</v>
      </c>
      <c r="L102" s="106">
        <v>0</v>
      </c>
      <c r="M102" s="38"/>
      <c r="N102" s="30"/>
      <c r="O102" s="32">
        <v>1</v>
      </c>
      <c r="Q102" s="143">
        <v>1</v>
      </c>
    </row>
    <row r="103" spans="1:17" s="15" customFormat="1" ht="30" customHeight="1">
      <c r="A103" s="100" t="s">
        <v>180</v>
      </c>
      <c r="B103" s="100"/>
      <c r="C103" s="100">
        <f>SUM(C101:C102)</f>
        <v>2</v>
      </c>
      <c r="D103" s="58"/>
      <c r="E103" s="179">
        <f>SUM(E101:E102)</f>
        <v>62.8</v>
      </c>
      <c r="F103" s="179"/>
      <c r="G103" s="100"/>
      <c r="H103" s="57"/>
      <c r="I103" s="185">
        <f>SUM(I101:I102)</f>
        <v>0</v>
      </c>
      <c r="J103" s="106">
        <f>SUM(J101:J102)</f>
        <v>0</v>
      </c>
      <c r="K103" s="106">
        <f>SUM(K101:K102)</f>
        <v>0</v>
      </c>
      <c r="L103" s="106">
        <f>SUM(L101:L102)</f>
        <v>0</v>
      </c>
      <c r="M103" s="38"/>
      <c r="N103" s="30"/>
      <c r="O103" s="32"/>
      <c r="Q103" s="143"/>
    </row>
    <row r="104" spans="1:17" ht="30" customHeight="1">
      <c r="A104" s="237" t="s">
        <v>262</v>
      </c>
      <c r="B104" s="238"/>
      <c r="C104" s="90"/>
      <c r="D104" s="62"/>
      <c r="E104" s="161"/>
      <c r="F104" s="161"/>
      <c r="G104" s="62"/>
      <c r="H104" s="52"/>
      <c r="I104" s="77"/>
      <c r="J104" s="60"/>
      <c r="K104" s="60"/>
      <c r="L104" s="60"/>
      <c r="M104" s="38"/>
      <c r="N104" s="30"/>
      <c r="O104" s="32"/>
    </row>
    <row r="105" spans="1:17" s="15" customFormat="1" ht="30" customHeight="1">
      <c r="A105" s="101">
        <v>1</v>
      </c>
      <c r="B105" s="61" t="s">
        <v>263</v>
      </c>
      <c r="C105" s="62">
        <v>1</v>
      </c>
      <c r="D105" s="62" t="s">
        <v>51</v>
      </c>
      <c r="E105" s="65">
        <v>55.8</v>
      </c>
      <c r="F105" s="65"/>
      <c r="G105" s="62" t="s">
        <v>52</v>
      </c>
      <c r="H105" s="52">
        <v>0</v>
      </c>
      <c r="I105" s="106">
        <v>0</v>
      </c>
      <c r="J105" s="106">
        <v>0</v>
      </c>
      <c r="K105" s="106">
        <v>0</v>
      </c>
      <c r="L105" s="106">
        <v>0</v>
      </c>
      <c r="M105" s="38" t="s">
        <v>264</v>
      </c>
      <c r="N105" s="30"/>
      <c r="O105" s="32"/>
      <c r="Q105" s="143">
        <v>1</v>
      </c>
    </row>
    <row r="106" spans="1:17" s="15" customFormat="1" ht="30" customHeight="1">
      <c r="A106" s="101">
        <v>2</v>
      </c>
      <c r="B106" s="61" t="s">
        <v>265</v>
      </c>
      <c r="C106" s="62">
        <v>1</v>
      </c>
      <c r="D106" s="62" t="s">
        <v>51</v>
      </c>
      <c r="E106" s="65">
        <v>41.6</v>
      </c>
      <c r="F106" s="65"/>
      <c r="G106" s="62" t="s">
        <v>52</v>
      </c>
      <c r="H106" s="52">
        <v>0</v>
      </c>
      <c r="I106" s="106">
        <v>0</v>
      </c>
      <c r="J106" s="106">
        <v>0</v>
      </c>
      <c r="K106" s="106">
        <v>0</v>
      </c>
      <c r="L106" s="106">
        <v>0</v>
      </c>
      <c r="M106" s="38"/>
      <c r="N106" s="30"/>
      <c r="O106" s="32"/>
      <c r="Q106" s="143">
        <v>1</v>
      </c>
    </row>
    <row r="107" spans="1:17" s="15" customFormat="1" ht="30" customHeight="1">
      <c r="A107" s="101">
        <v>3</v>
      </c>
      <c r="B107" s="61" t="s">
        <v>266</v>
      </c>
      <c r="C107" s="62">
        <v>1</v>
      </c>
      <c r="D107" s="62" t="s">
        <v>51</v>
      </c>
      <c r="E107" s="65">
        <v>31.2</v>
      </c>
      <c r="F107" s="65"/>
      <c r="G107" s="62" t="s">
        <v>52</v>
      </c>
      <c r="H107" s="52">
        <v>0</v>
      </c>
      <c r="I107" s="106">
        <v>0</v>
      </c>
      <c r="J107" s="106">
        <v>0</v>
      </c>
      <c r="K107" s="106">
        <v>0</v>
      </c>
      <c r="L107" s="106">
        <v>0</v>
      </c>
      <c r="M107" s="38"/>
      <c r="N107" s="30"/>
      <c r="O107" s="32"/>
      <c r="Q107" s="143">
        <v>1</v>
      </c>
    </row>
    <row r="108" spans="1:17" s="15" customFormat="1" ht="30" customHeight="1">
      <c r="A108" s="101">
        <v>4</v>
      </c>
      <c r="B108" s="61" t="s">
        <v>267</v>
      </c>
      <c r="C108" s="62">
        <v>3</v>
      </c>
      <c r="D108" s="62" t="s">
        <v>51</v>
      </c>
      <c r="E108" s="65">
        <v>56.2</v>
      </c>
      <c r="F108" s="65"/>
      <c r="G108" s="62" t="s">
        <v>52</v>
      </c>
      <c r="H108" s="52">
        <v>0</v>
      </c>
      <c r="I108" s="106">
        <v>0</v>
      </c>
      <c r="J108" s="106">
        <v>0</v>
      </c>
      <c r="K108" s="106">
        <v>0</v>
      </c>
      <c r="L108" s="106">
        <v>0</v>
      </c>
      <c r="M108" s="38"/>
      <c r="N108" s="30"/>
      <c r="O108" s="32"/>
      <c r="Q108" s="143">
        <v>1</v>
      </c>
    </row>
    <row r="109" spans="1:17" s="15" customFormat="1" ht="30" customHeight="1">
      <c r="A109" s="101">
        <v>5</v>
      </c>
      <c r="B109" s="61" t="s">
        <v>268</v>
      </c>
      <c r="C109" s="62">
        <v>1</v>
      </c>
      <c r="D109" s="62" t="s">
        <v>51</v>
      </c>
      <c r="E109" s="65">
        <v>42</v>
      </c>
      <c r="F109" s="65"/>
      <c r="G109" s="62" t="s">
        <v>52</v>
      </c>
      <c r="H109" s="52">
        <v>0</v>
      </c>
      <c r="I109" s="106">
        <v>0</v>
      </c>
      <c r="J109" s="106">
        <v>0</v>
      </c>
      <c r="K109" s="106">
        <v>0</v>
      </c>
      <c r="L109" s="106">
        <v>0</v>
      </c>
      <c r="M109" s="38"/>
      <c r="N109" s="30"/>
      <c r="O109" s="32"/>
      <c r="Q109" s="143">
        <v>1</v>
      </c>
    </row>
    <row r="110" spans="1:17" s="15" customFormat="1" ht="30" customHeight="1">
      <c r="A110" s="101">
        <v>6</v>
      </c>
      <c r="B110" s="61" t="s">
        <v>269</v>
      </c>
      <c r="C110" s="62">
        <v>1</v>
      </c>
      <c r="D110" s="62" t="s">
        <v>51</v>
      </c>
      <c r="E110" s="65">
        <v>31.3</v>
      </c>
      <c r="F110" s="65"/>
      <c r="G110" s="62" t="s">
        <v>52</v>
      </c>
      <c r="H110" s="52">
        <v>0</v>
      </c>
      <c r="I110" s="106">
        <v>0</v>
      </c>
      <c r="J110" s="106">
        <v>0</v>
      </c>
      <c r="K110" s="106">
        <v>0</v>
      </c>
      <c r="L110" s="106">
        <v>0</v>
      </c>
      <c r="M110" s="38"/>
      <c r="N110" s="30"/>
      <c r="O110" s="32"/>
      <c r="Q110" s="143">
        <v>1</v>
      </c>
    </row>
    <row r="111" spans="1:17" s="15" customFormat="1" ht="30" customHeight="1">
      <c r="A111" s="101">
        <v>7</v>
      </c>
      <c r="B111" s="61" t="s">
        <v>270</v>
      </c>
      <c r="C111" s="62">
        <v>1</v>
      </c>
      <c r="D111" s="62" t="s">
        <v>53</v>
      </c>
      <c r="E111" s="65">
        <v>30.8</v>
      </c>
      <c r="F111" s="65">
        <v>30.8</v>
      </c>
      <c r="G111" s="62" t="s">
        <v>54</v>
      </c>
      <c r="H111" s="52">
        <v>0</v>
      </c>
      <c r="I111" s="184">
        <v>0</v>
      </c>
      <c r="J111" s="106">
        <v>0</v>
      </c>
      <c r="K111" s="106">
        <v>0</v>
      </c>
      <c r="L111" s="106">
        <v>0</v>
      </c>
      <c r="M111" s="38"/>
      <c r="N111" s="30"/>
      <c r="O111" s="32">
        <v>1</v>
      </c>
      <c r="Q111" s="143">
        <v>1</v>
      </c>
    </row>
    <row r="112" spans="1:17" s="15" customFormat="1" ht="30" customHeight="1">
      <c r="A112" s="101">
        <v>8</v>
      </c>
      <c r="B112" s="61" t="s">
        <v>271</v>
      </c>
      <c r="C112" s="62">
        <v>1</v>
      </c>
      <c r="D112" s="62" t="s">
        <v>51</v>
      </c>
      <c r="E112" s="65">
        <v>41.2</v>
      </c>
      <c r="F112" s="65"/>
      <c r="G112" s="62" t="s">
        <v>52</v>
      </c>
      <c r="H112" s="52">
        <v>0</v>
      </c>
      <c r="I112" s="106">
        <v>0</v>
      </c>
      <c r="J112" s="106">
        <v>0</v>
      </c>
      <c r="K112" s="106">
        <v>0</v>
      </c>
      <c r="L112" s="106">
        <v>0</v>
      </c>
      <c r="M112" s="38"/>
      <c r="N112" s="30"/>
      <c r="O112" s="32"/>
      <c r="Q112" s="143">
        <v>1</v>
      </c>
    </row>
    <row r="113" spans="1:17" s="15" customFormat="1" ht="30" customHeight="1">
      <c r="A113" s="101">
        <v>9</v>
      </c>
      <c r="B113" s="61" t="s">
        <v>272</v>
      </c>
      <c r="C113" s="62">
        <v>2</v>
      </c>
      <c r="D113" s="62" t="s">
        <v>51</v>
      </c>
      <c r="E113" s="65">
        <v>52.3</v>
      </c>
      <c r="F113" s="65"/>
      <c r="G113" s="62" t="s">
        <v>52</v>
      </c>
      <c r="H113" s="52">
        <v>0</v>
      </c>
      <c r="I113" s="106">
        <v>0</v>
      </c>
      <c r="J113" s="106">
        <v>0</v>
      </c>
      <c r="K113" s="106">
        <v>0</v>
      </c>
      <c r="L113" s="106">
        <v>0</v>
      </c>
      <c r="M113" s="38" t="s">
        <v>273</v>
      </c>
      <c r="N113" s="30"/>
      <c r="O113" s="32"/>
      <c r="Q113" s="143">
        <v>1</v>
      </c>
    </row>
    <row r="114" spans="1:17" s="15" customFormat="1" ht="30" customHeight="1">
      <c r="A114" s="101">
        <v>10</v>
      </c>
      <c r="B114" s="61" t="s">
        <v>274</v>
      </c>
      <c r="C114" s="62">
        <v>1</v>
      </c>
      <c r="D114" s="62" t="s">
        <v>51</v>
      </c>
      <c r="E114" s="65">
        <v>31.1</v>
      </c>
      <c r="F114" s="65"/>
      <c r="G114" s="62" t="s">
        <v>52</v>
      </c>
      <c r="H114" s="52">
        <v>0</v>
      </c>
      <c r="I114" s="106">
        <v>0</v>
      </c>
      <c r="J114" s="106">
        <v>0</v>
      </c>
      <c r="K114" s="106">
        <v>0</v>
      </c>
      <c r="L114" s="106">
        <v>0</v>
      </c>
      <c r="M114" s="38"/>
      <c r="N114" s="30"/>
      <c r="O114" s="32"/>
      <c r="Q114" s="143">
        <v>1</v>
      </c>
    </row>
    <row r="115" spans="1:17" s="15" customFormat="1" ht="30" customHeight="1">
      <c r="A115" s="101">
        <v>11</v>
      </c>
      <c r="B115" s="61" t="s">
        <v>275</v>
      </c>
      <c r="C115" s="62">
        <v>1</v>
      </c>
      <c r="D115" s="62" t="s">
        <v>51</v>
      </c>
      <c r="E115" s="65">
        <v>42.4</v>
      </c>
      <c r="F115" s="65"/>
      <c r="G115" s="62" t="s">
        <v>52</v>
      </c>
      <c r="H115" s="52">
        <v>0</v>
      </c>
      <c r="I115" s="106">
        <v>0</v>
      </c>
      <c r="J115" s="106">
        <v>0</v>
      </c>
      <c r="K115" s="106">
        <v>0</v>
      </c>
      <c r="L115" s="106">
        <v>0</v>
      </c>
      <c r="M115" s="38"/>
      <c r="N115" s="30"/>
      <c r="O115" s="32"/>
      <c r="Q115" s="143">
        <v>1</v>
      </c>
    </row>
    <row r="116" spans="1:17" s="15" customFormat="1" ht="30" customHeight="1">
      <c r="A116" s="101">
        <v>12</v>
      </c>
      <c r="B116" s="61" t="s">
        <v>276</v>
      </c>
      <c r="C116" s="62">
        <v>1</v>
      </c>
      <c r="D116" s="62" t="s">
        <v>51</v>
      </c>
      <c r="E116" s="65">
        <v>53.3</v>
      </c>
      <c r="F116" s="65"/>
      <c r="G116" s="62" t="s">
        <v>52</v>
      </c>
      <c r="H116" s="52">
        <v>0</v>
      </c>
      <c r="I116" s="106">
        <v>0</v>
      </c>
      <c r="J116" s="106">
        <v>0</v>
      </c>
      <c r="K116" s="106">
        <v>0</v>
      </c>
      <c r="L116" s="106">
        <v>0</v>
      </c>
      <c r="M116" s="38"/>
      <c r="N116" s="30"/>
      <c r="O116" s="32"/>
      <c r="Q116" s="143">
        <v>1</v>
      </c>
    </row>
    <row r="117" spans="1:17" s="15" customFormat="1" ht="30" customHeight="1">
      <c r="A117" s="100" t="s">
        <v>277</v>
      </c>
      <c r="B117" s="100"/>
      <c r="C117" s="96">
        <f>SUM(C105:C116)</f>
        <v>15</v>
      </c>
      <c r="D117" s="96"/>
      <c r="E117" s="179">
        <f>SUM(E105:E116)</f>
        <v>509.20000000000005</v>
      </c>
      <c r="F117" s="179"/>
      <c r="G117" s="96"/>
      <c r="H117" s="57"/>
      <c r="I117" s="186">
        <f>SUM(I105:I116)</f>
        <v>0</v>
      </c>
      <c r="J117" s="106">
        <v>0</v>
      </c>
      <c r="K117" s="106">
        <v>0</v>
      </c>
      <c r="L117" s="106">
        <v>0</v>
      </c>
      <c r="M117" s="95"/>
      <c r="N117" s="30"/>
      <c r="O117" s="32"/>
      <c r="Q117" s="143"/>
    </row>
    <row r="118" spans="1:17" s="15" customFormat="1" ht="30" customHeight="1">
      <c r="A118" s="237" t="s">
        <v>119</v>
      </c>
      <c r="B118" s="238"/>
      <c r="C118" s="90"/>
      <c r="D118" s="100"/>
      <c r="E118" s="52"/>
      <c r="F118" s="52"/>
      <c r="G118" s="100"/>
      <c r="H118" s="52"/>
      <c r="I118" s="85"/>
      <c r="J118" s="60"/>
      <c r="K118" s="53"/>
      <c r="L118" s="53"/>
      <c r="M118" s="95"/>
      <c r="N118" s="30"/>
      <c r="O118" s="32"/>
      <c r="Q118" s="143"/>
    </row>
    <row r="119" spans="1:17" s="15" customFormat="1" ht="30" customHeight="1">
      <c r="A119" s="155">
        <v>1</v>
      </c>
      <c r="B119" s="49" t="s">
        <v>120</v>
      </c>
      <c r="C119" s="156">
        <v>1</v>
      </c>
      <c r="D119" s="101" t="s">
        <v>53</v>
      </c>
      <c r="E119" s="52">
        <v>39.4</v>
      </c>
      <c r="F119" s="52">
        <v>43.73</v>
      </c>
      <c r="G119" s="101" t="s">
        <v>54</v>
      </c>
      <c r="H119" s="52">
        <v>0</v>
      </c>
      <c r="I119" s="184">
        <v>0</v>
      </c>
      <c r="J119" s="106">
        <v>0</v>
      </c>
      <c r="K119" s="106">
        <v>0</v>
      </c>
      <c r="L119" s="106">
        <v>0</v>
      </c>
      <c r="M119" s="95"/>
      <c r="N119" s="30"/>
      <c r="O119" s="32">
        <v>1</v>
      </c>
      <c r="Q119" s="143">
        <v>1</v>
      </c>
    </row>
    <row r="120" spans="1:17" s="15" customFormat="1" ht="30" customHeight="1">
      <c r="A120" s="101">
        <v>2</v>
      </c>
      <c r="B120" s="49" t="s">
        <v>121</v>
      </c>
      <c r="C120" s="101">
        <v>1</v>
      </c>
      <c r="D120" s="101" t="s">
        <v>51</v>
      </c>
      <c r="E120" s="52">
        <v>51.1</v>
      </c>
      <c r="F120" s="52"/>
      <c r="G120" s="101" t="s">
        <v>52</v>
      </c>
      <c r="H120" s="52">
        <v>0</v>
      </c>
      <c r="I120" s="184">
        <v>0</v>
      </c>
      <c r="J120" s="106">
        <v>0</v>
      </c>
      <c r="K120" s="106">
        <v>0</v>
      </c>
      <c r="L120" s="106">
        <v>0</v>
      </c>
      <c r="M120" s="95"/>
      <c r="N120" s="30"/>
      <c r="O120" s="32"/>
      <c r="Q120" s="143">
        <v>1</v>
      </c>
    </row>
    <row r="121" spans="1:17" s="15" customFormat="1" ht="30" customHeight="1">
      <c r="A121" s="101">
        <v>3</v>
      </c>
      <c r="B121" s="49" t="s">
        <v>122</v>
      </c>
      <c r="C121" s="101">
        <v>1</v>
      </c>
      <c r="D121" s="101" t="s">
        <v>51</v>
      </c>
      <c r="E121" s="52">
        <v>38.9</v>
      </c>
      <c r="F121" s="52"/>
      <c r="G121" s="101" t="s">
        <v>52</v>
      </c>
      <c r="H121" s="52">
        <v>0</v>
      </c>
      <c r="I121" s="184">
        <v>0</v>
      </c>
      <c r="J121" s="106">
        <v>0</v>
      </c>
      <c r="K121" s="106">
        <v>0</v>
      </c>
      <c r="L121" s="106">
        <v>0</v>
      </c>
      <c r="M121" s="95"/>
      <c r="N121" s="30"/>
      <c r="O121" s="32"/>
      <c r="Q121" s="143">
        <v>1</v>
      </c>
    </row>
    <row r="122" spans="1:17" s="15" customFormat="1" ht="30" customHeight="1">
      <c r="A122" s="101">
        <v>4</v>
      </c>
      <c r="B122" s="49" t="s">
        <v>123</v>
      </c>
      <c r="C122" s="101">
        <v>1</v>
      </c>
      <c r="D122" s="101" t="s">
        <v>51</v>
      </c>
      <c r="E122" s="52">
        <v>39.200000000000003</v>
      </c>
      <c r="F122" s="52"/>
      <c r="G122" s="101" t="s">
        <v>52</v>
      </c>
      <c r="H122" s="52">
        <v>0</v>
      </c>
      <c r="I122" s="184">
        <v>0</v>
      </c>
      <c r="J122" s="106">
        <v>0</v>
      </c>
      <c r="K122" s="106">
        <v>0</v>
      </c>
      <c r="L122" s="106">
        <v>0</v>
      </c>
      <c r="M122" s="95"/>
      <c r="N122" s="30"/>
      <c r="O122" s="32"/>
      <c r="Q122" s="143">
        <v>1</v>
      </c>
    </row>
    <row r="123" spans="1:17" s="15" customFormat="1" ht="30" customHeight="1">
      <c r="A123" s="101">
        <v>5</v>
      </c>
      <c r="B123" s="49" t="s">
        <v>124</v>
      </c>
      <c r="C123" s="101">
        <v>1</v>
      </c>
      <c r="D123" s="101" t="s">
        <v>51</v>
      </c>
      <c r="E123" s="52">
        <v>39.1</v>
      </c>
      <c r="F123" s="52"/>
      <c r="G123" s="101" t="s">
        <v>52</v>
      </c>
      <c r="H123" s="52">
        <v>0</v>
      </c>
      <c r="I123" s="184">
        <v>0</v>
      </c>
      <c r="J123" s="106">
        <v>0</v>
      </c>
      <c r="K123" s="106">
        <v>0</v>
      </c>
      <c r="L123" s="106">
        <v>0</v>
      </c>
      <c r="M123" s="95"/>
      <c r="N123" s="30"/>
      <c r="O123" s="32"/>
      <c r="Q123" s="143">
        <v>1</v>
      </c>
    </row>
    <row r="124" spans="1:17" s="15" customFormat="1" ht="30" customHeight="1">
      <c r="A124" s="101">
        <v>6</v>
      </c>
      <c r="B124" s="49" t="s">
        <v>126</v>
      </c>
      <c r="C124" s="86">
        <v>1</v>
      </c>
      <c r="D124" s="101" t="s">
        <v>53</v>
      </c>
      <c r="E124" s="52">
        <v>38.4</v>
      </c>
      <c r="F124" s="52">
        <v>38.4</v>
      </c>
      <c r="G124" s="101" t="s">
        <v>54</v>
      </c>
      <c r="H124" s="52">
        <v>0</v>
      </c>
      <c r="I124" s="184">
        <v>0</v>
      </c>
      <c r="J124" s="106">
        <v>0</v>
      </c>
      <c r="K124" s="106">
        <v>0</v>
      </c>
      <c r="L124" s="106">
        <v>0</v>
      </c>
      <c r="M124" s="95"/>
      <c r="N124" s="30"/>
      <c r="O124" s="32">
        <v>1</v>
      </c>
      <c r="Q124" s="143">
        <v>1</v>
      </c>
    </row>
    <row r="125" spans="1:17" s="15" customFormat="1" ht="30" customHeight="1">
      <c r="A125" s="101">
        <v>7</v>
      </c>
      <c r="B125" s="49" t="s">
        <v>127</v>
      </c>
      <c r="C125" s="101">
        <v>1</v>
      </c>
      <c r="D125" s="101" t="s">
        <v>51</v>
      </c>
      <c r="E125" s="52">
        <v>38</v>
      </c>
      <c r="F125" s="52"/>
      <c r="G125" s="101" t="s">
        <v>52</v>
      </c>
      <c r="H125" s="52">
        <v>0</v>
      </c>
      <c r="I125" s="184">
        <v>0</v>
      </c>
      <c r="J125" s="106">
        <v>0</v>
      </c>
      <c r="K125" s="106">
        <v>0</v>
      </c>
      <c r="L125" s="106">
        <v>0</v>
      </c>
      <c r="M125" s="95"/>
      <c r="N125" s="30"/>
      <c r="O125" s="32"/>
      <c r="Q125" s="143">
        <v>1</v>
      </c>
    </row>
    <row r="126" spans="1:17" s="15" customFormat="1" ht="30" customHeight="1">
      <c r="A126" s="100" t="s">
        <v>324</v>
      </c>
      <c r="B126" s="100"/>
      <c r="C126" s="100">
        <f>SUM(C119:C125)</f>
        <v>7</v>
      </c>
      <c r="D126" s="100"/>
      <c r="E126" s="57">
        <f>SUM(E119:E125)</f>
        <v>284.10000000000002</v>
      </c>
      <c r="F126" s="57">
        <f>SUM(F117:F125)</f>
        <v>82.13</v>
      </c>
      <c r="G126" s="100"/>
      <c r="H126" s="52"/>
      <c r="I126" s="185">
        <f>SUM(I119:I125)</f>
        <v>0</v>
      </c>
      <c r="J126" s="106">
        <f>SUM(J117:J125)</f>
        <v>0</v>
      </c>
      <c r="K126" s="106">
        <f>SUM(K117:K125)</f>
        <v>0</v>
      </c>
      <c r="L126" s="106">
        <f>SUM(L117:L125)</f>
        <v>0</v>
      </c>
      <c r="M126" s="95"/>
      <c r="N126" s="30"/>
      <c r="O126" s="32"/>
      <c r="Q126" s="143"/>
    </row>
    <row r="127" spans="1:17" s="15" customFormat="1" ht="30" customHeight="1">
      <c r="A127" s="237" t="s">
        <v>128</v>
      </c>
      <c r="B127" s="238"/>
      <c r="C127" s="90"/>
      <c r="D127" s="101"/>
      <c r="E127" s="101"/>
      <c r="F127" s="101"/>
      <c r="G127" s="101"/>
      <c r="H127" s="52"/>
      <c r="I127" s="87"/>
      <c r="J127" s="60"/>
      <c r="K127" s="55"/>
      <c r="L127" s="55"/>
      <c r="M127" s="95"/>
      <c r="N127" s="91"/>
      <c r="O127" s="92"/>
      <c r="Q127" s="143"/>
    </row>
    <row r="128" spans="1:17" s="15" customFormat="1" ht="30" customHeight="1">
      <c r="A128" s="62">
        <v>1</v>
      </c>
      <c r="B128" s="49" t="s">
        <v>129</v>
      </c>
      <c r="C128" s="101">
        <v>1</v>
      </c>
      <c r="D128" s="101" t="s">
        <v>51</v>
      </c>
      <c r="E128" s="52">
        <v>51.6</v>
      </c>
      <c r="F128" s="52"/>
      <c r="G128" s="101" t="s">
        <v>52</v>
      </c>
      <c r="H128" s="52">
        <v>0</v>
      </c>
      <c r="I128" s="184">
        <v>0</v>
      </c>
      <c r="J128" s="106">
        <v>0</v>
      </c>
      <c r="K128" s="106">
        <v>0</v>
      </c>
      <c r="L128" s="106">
        <v>0</v>
      </c>
      <c r="M128" s="95"/>
      <c r="N128" s="91"/>
      <c r="O128" s="92"/>
      <c r="Q128" s="143">
        <v>1</v>
      </c>
    </row>
    <row r="129" spans="1:17" s="15" customFormat="1" ht="30" customHeight="1">
      <c r="A129" s="62">
        <v>2</v>
      </c>
      <c r="B129" s="49" t="s">
        <v>130</v>
      </c>
      <c r="C129" s="62">
        <v>1</v>
      </c>
      <c r="D129" s="101" t="s">
        <v>51</v>
      </c>
      <c r="E129" s="52">
        <v>41.6</v>
      </c>
      <c r="F129" s="52"/>
      <c r="G129" s="101" t="s">
        <v>52</v>
      </c>
      <c r="H129" s="52">
        <v>0</v>
      </c>
      <c r="I129" s="184">
        <v>0</v>
      </c>
      <c r="J129" s="106">
        <v>0</v>
      </c>
      <c r="K129" s="106">
        <v>0</v>
      </c>
      <c r="L129" s="106">
        <v>0</v>
      </c>
      <c r="M129" s="95"/>
      <c r="N129" s="91"/>
      <c r="O129" s="92"/>
      <c r="Q129" s="143">
        <v>1</v>
      </c>
    </row>
    <row r="130" spans="1:17" s="15" customFormat="1" ht="30" customHeight="1">
      <c r="A130" s="62">
        <v>3</v>
      </c>
      <c r="B130" s="49" t="s">
        <v>131</v>
      </c>
      <c r="C130" s="62">
        <v>2</v>
      </c>
      <c r="D130" s="62" t="s">
        <v>53</v>
      </c>
      <c r="E130" s="65">
        <v>30.9</v>
      </c>
      <c r="F130" s="65">
        <v>30.9</v>
      </c>
      <c r="G130" s="62" t="s">
        <v>54</v>
      </c>
      <c r="H130" s="52">
        <v>0</v>
      </c>
      <c r="I130" s="184">
        <v>0</v>
      </c>
      <c r="J130" s="106">
        <v>0</v>
      </c>
      <c r="K130" s="106">
        <v>0</v>
      </c>
      <c r="L130" s="106">
        <v>0</v>
      </c>
      <c r="M130" s="95"/>
      <c r="N130" s="91"/>
      <c r="O130" s="92">
        <v>1</v>
      </c>
      <c r="Q130" s="143">
        <v>1</v>
      </c>
    </row>
    <row r="131" spans="1:17" s="15" customFormat="1" ht="30" customHeight="1">
      <c r="A131" s="62">
        <v>4</v>
      </c>
      <c r="B131" s="49" t="s">
        <v>135</v>
      </c>
      <c r="C131" s="62">
        <v>1</v>
      </c>
      <c r="D131" s="101" t="s">
        <v>51</v>
      </c>
      <c r="E131" s="52">
        <v>31.2</v>
      </c>
      <c r="F131" s="52"/>
      <c r="G131" s="101" t="s">
        <v>52</v>
      </c>
      <c r="H131" s="52">
        <v>0</v>
      </c>
      <c r="I131" s="184">
        <v>0</v>
      </c>
      <c r="J131" s="106">
        <v>0</v>
      </c>
      <c r="K131" s="106">
        <v>0</v>
      </c>
      <c r="L131" s="106">
        <v>0</v>
      </c>
      <c r="M131" s="95"/>
      <c r="N131" s="91"/>
      <c r="O131" s="92"/>
      <c r="Q131" s="143">
        <v>1</v>
      </c>
    </row>
    <row r="132" spans="1:17" s="15" customFormat="1" ht="30" customHeight="1">
      <c r="A132" s="101">
        <v>5</v>
      </c>
      <c r="B132" s="49" t="s">
        <v>136</v>
      </c>
      <c r="C132" s="101">
        <v>3</v>
      </c>
      <c r="D132" s="101" t="s">
        <v>51</v>
      </c>
      <c r="E132" s="52">
        <v>40.299999999999997</v>
      </c>
      <c r="F132" s="52"/>
      <c r="G132" s="101" t="s">
        <v>52</v>
      </c>
      <c r="H132" s="52">
        <v>0</v>
      </c>
      <c r="I132" s="184">
        <v>0</v>
      </c>
      <c r="J132" s="106">
        <v>0</v>
      </c>
      <c r="K132" s="106">
        <v>0</v>
      </c>
      <c r="L132" s="106">
        <v>0</v>
      </c>
      <c r="M132" s="95"/>
      <c r="N132" s="91"/>
      <c r="O132" s="92"/>
      <c r="Q132" s="143">
        <v>1</v>
      </c>
    </row>
    <row r="133" spans="1:17" ht="30" customHeight="1">
      <c r="A133" s="101">
        <v>6</v>
      </c>
      <c r="B133" s="49" t="s">
        <v>137</v>
      </c>
      <c r="C133" s="62">
        <v>1</v>
      </c>
      <c r="D133" s="101" t="s">
        <v>51</v>
      </c>
      <c r="E133" s="52">
        <v>31.2</v>
      </c>
      <c r="F133" s="52"/>
      <c r="G133" s="101" t="s">
        <v>52</v>
      </c>
      <c r="H133" s="52">
        <v>0</v>
      </c>
      <c r="I133" s="184">
        <f>H133*E133</f>
        <v>0</v>
      </c>
      <c r="J133" s="106">
        <v>0</v>
      </c>
      <c r="K133" s="106">
        <v>0</v>
      </c>
      <c r="L133" s="106">
        <f t="shared" ref="L133" si="0">I133*0.1%</f>
        <v>0</v>
      </c>
      <c r="M133" s="95"/>
      <c r="N133" s="113"/>
      <c r="O133" s="114"/>
      <c r="Q133" s="143">
        <v>1</v>
      </c>
    </row>
    <row r="134" spans="1:17" s="15" customFormat="1" ht="30" customHeight="1">
      <c r="A134" s="101">
        <v>7</v>
      </c>
      <c r="B134" s="49" t="s">
        <v>138</v>
      </c>
      <c r="C134" s="101">
        <v>1</v>
      </c>
      <c r="D134" s="101" t="s">
        <v>53</v>
      </c>
      <c r="E134" s="52">
        <v>39.799999999999997</v>
      </c>
      <c r="F134" s="52">
        <v>39.799999999999997</v>
      </c>
      <c r="G134" s="101" t="s">
        <v>54</v>
      </c>
      <c r="H134" s="52">
        <v>0</v>
      </c>
      <c r="I134" s="184">
        <f>H134*F134</f>
        <v>0</v>
      </c>
      <c r="J134" s="106">
        <f>I134*99.9%</f>
        <v>0</v>
      </c>
      <c r="K134" s="106">
        <v>0</v>
      </c>
      <c r="L134" s="106">
        <f>I134*0.1%</f>
        <v>0</v>
      </c>
      <c r="M134" s="95"/>
      <c r="N134" s="99"/>
      <c r="O134" s="99">
        <v>1</v>
      </c>
      <c r="Q134" s="143">
        <v>1</v>
      </c>
    </row>
    <row r="135" spans="1:17" ht="30" customHeight="1">
      <c r="A135" s="100" t="s">
        <v>319</v>
      </c>
      <c r="B135" s="100"/>
      <c r="C135" s="100">
        <f>SUM(C128:C134)</f>
        <v>10</v>
      </c>
      <c r="D135" s="100"/>
      <c r="E135" s="179">
        <f>SUM(E128:E134)</f>
        <v>266.59999999999997</v>
      </c>
      <c r="F135" s="179"/>
      <c r="G135" s="100"/>
      <c r="H135" s="52"/>
      <c r="I135" s="85">
        <f>SUM(I128:I134)</f>
        <v>0</v>
      </c>
      <c r="J135" s="77">
        <f>SUM(J128:J134)</f>
        <v>0</v>
      </c>
      <c r="K135" s="77">
        <f>SUM(K128:K134)</f>
        <v>0</v>
      </c>
      <c r="L135" s="77">
        <f>SUM(L128:L134)</f>
        <v>0</v>
      </c>
      <c r="M135" s="95"/>
      <c r="N135" s="41"/>
      <c r="O135" s="30"/>
    </row>
    <row r="136" spans="1:17" ht="30" customHeight="1">
      <c r="A136" s="237" t="s">
        <v>140</v>
      </c>
      <c r="B136" s="238"/>
      <c r="C136" s="90"/>
      <c r="D136" s="56"/>
      <c r="E136" s="161"/>
      <c r="F136" s="161"/>
      <c r="G136" s="101"/>
      <c r="H136" s="52"/>
      <c r="I136" s="87"/>
      <c r="J136" s="60"/>
      <c r="K136" s="77">
        <v>0</v>
      </c>
      <c r="L136" s="77">
        <v>0</v>
      </c>
      <c r="M136" s="95"/>
    </row>
    <row r="137" spans="1:17" s="15" customFormat="1" ht="30" customHeight="1">
      <c r="A137" s="155">
        <v>1</v>
      </c>
      <c r="B137" s="49" t="s">
        <v>142</v>
      </c>
      <c r="C137" s="62">
        <v>4</v>
      </c>
      <c r="D137" s="62" t="s">
        <v>53</v>
      </c>
      <c r="E137" s="52">
        <v>40.200000000000003</v>
      </c>
      <c r="F137" s="52">
        <v>43.73</v>
      </c>
      <c r="G137" s="62" t="s">
        <v>54</v>
      </c>
      <c r="H137" s="52">
        <v>0</v>
      </c>
      <c r="I137" s="184">
        <v>0</v>
      </c>
      <c r="J137" s="106">
        <v>0</v>
      </c>
      <c r="K137" s="106">
        <v>0</v>
      </c>
      <c r="L137" s="106">
        <v>0</v>
      </c>
      <c r="M137" s="95"/>
      <c r="O137" s="15">
        <v>1</v>
      </c>
      <c r="Q137" s="143">
        <v>1</v>
      </c>
    </row>
    <row r="138" spans="1:17" s="15" customFormat="1" ht="30" customHeight="1">
      <c r="A138" s="62">
        <v>2</v>
      </c>
      <c r="B138" s="49" t="s">
        <v>143</v>
      </c>
      <c r="C138" s="62">
        <v>1</v>
      </c>
      <c r="D138" s="101" t="s">
        <v>51</v>
      </c>
      <c r="E138" s="52">
        <v>31</v>
      </c>
      <c r="F138" s="52"/>
      <c r="G138" s="101" t="s">
        <v>52</v>
      </c>
      <c r="H138" s="52">
        <v>0</v>
      </c>
      <c r="I138" s="184">
        <v>0</v>
      </c>
      <c r="J138" s="106">
        <v>0</v>
      </c>
      <c r="K138" s="106">
        <v>0</v>
      </c>
      <c r="L138" s="106">
        <v>0</v>
      </c>
      <c r="M138" s="95"/>
      <c r="Q138" s="143">
        <v>1</v>
      </c>
    </row>
    <row r="139" spans="1:17" s="15" customFormat="1" ht="30" customHeight="1">
      <c r="A139" s="62">
        <v>3</v>
      </c>
      <c r="B139" s="49" t="s">
        <v>145</v>
      </c>
      <c r="C139" s="62">
        <v>1</v>
      </c>
      <c r="D139" s="101" t="s">
        <v>51</v>
      </c>
      <c r="E139" s="52">
        <v>40.6</v>
      </c>
      <c r="F139" s="52"/>
      <c r="G139" s="101" t="s">
        <v>52</v>
      </c>
      <c r="H139" s="52">
        <v>0</v>
      </c>
      <c r="I139" s="184">
        <v>0</v>
      </c>
      <c r="J139" s="106">
        <v>0</v>
      </c>
      <c r="K139" s="106">
        <v>0</v>
      </c>
      <c r="L139" s="106">
        <v>0</v>
      </c>
      <c r="M139" s="95"/>
      <c r="Q139" s="143">
        <v>1</v>
      </c>
    </row>
    <row r="140" spans="1:17" s="15" customFormat="1" ht="30" customHeight="1">
      <c r="A140" s="62">
        <v>4</v>
      </c>
      <c r="B140" s="49" t="s">
        <v>146</v>
      </c>
      <c r="C140" s="62">
        <v>1</v>
      </c>
      <c r="D140" s="101" t="s">
        <v>53</v>
      </c>
      <c r="E140" s="65">
        <v>30.5</v>
      </c>
      <c r="F140" s="65">
        <v>30.5</v>
      </c>
      <c r="G140" s="101" t="s">
        <v>54</v>
      </c>
      <c r="H140" s="52">
        <v>0</v>
      </c>
      <c r="I140" s="184">
        <v>0</v>
      </c>
      <c r="J140" s="106">
        <v>0</v>
      </c>
      <c r="K140" s="106">
        <v>0</v>
      </c>
      <c r="L140" s="106">
        <v>0</v>
      </c>
      <c r="M140" s="95"/>
      <c r="O140" s="15">
        <v>1</v>
      </c>
      <c r="Q140" s="143">
        <v>1</v>
      </c>
    </row>
    <row r="141" spans="1:17" s="15" customFormat="1" ht="30" customHeight="1">
      <c r="A141" s="62">
        <v>5</v>
      </c>
      <c r="B141" s="49" t="s">
        <v>147</v>
      </c>
      <c r="C141" s="62">
        <v>1</v>
      </c>
      <c r="D141" s="101" t="s">
        <v>51</v>
      </c>
      <c r="E141" s="52">
        <v>30.2</v>
      </c>
      <c r="F141" s="52"/>
      <c r="G141" s="101" t="s">
        <v>52</v>
      </c>
      <c r="H141" s="52">
        <v>0</v>
      </c>
      <c r="I141" s="184">
        <v>0</v>
      </c>
      <c r="J141" s="106">
        <v>0</v>
      </c>
      <c r="K141" s="106">
        <v>0</v>
      </c>
      <c r="L141" s="106">
        <v>0</v>
      </c>
      <c r="M141" s="95"/>
      <c r="Q141" s="143">
        <v>1</v>
      </c>
    </row>
    <row r="142" spans="1:17" s="15" customFormat="1" ht="30" customHeight="1">
      <c r="A142" s="62">
        <v>6</v>
      </c>
      <c r="B142" s="49" t="s">
        <v>148</v>
      </c>
      <c r="C142" s="62">
        <v>3</v>
      </c>
      <c r="D142" s="62" t="s">
        <v>53</v>
      </c>
      <c r="E142" s="52">
        <v>42.2</v>
      </c>
      <c r="F142" s="52">
        <v>43.73</v>
      </c>
      <c r="G142" s="62" t="s">
        <v>54</v>
      </c>
      <c r="H142" s="52">
        <v>0</v>
      </c>
      <c r="I142" s="184">
        <v>0</v>
      </c>
      <c r="J142" s="106">
        <v>0</v>
      </c>
      <c r="K142" s="106">
        <v>0</v>
      </c>
      <c r="L142" s="106">
        <v>0</v>
      </c>
      <c r="M142" s="95"/>
      <c r="O142" s="15">
        <v>1</v>
      </c>
      <c r="Q142" s="143">
        <v>1</v>
      </c>
    </row>
    <row r="143" spans="1:17" s="15" customFormat="1" ht="30" customHeight="1">
      <c r="A143" s="101">
        <v>7</v>
      </c>
      <c r="B143" s="49" t="s">
        <v>149</v>
      </c>
      <c r="C143" s="62">
        <v>1</v>
      </c>
      <c r="D143" s="101" t="s">
        <v>51</v>
      </c>
      <c r="E143" s="52">
        <v>53.4</v>
      </c>
      <c r="F143" s="52"/>
      <c r="G143" s="101" t="s">
        <v>52</v>
      </c>
      <c r="H143" s="52">
        <v>0</v>
      </c>
      <c r="I143" s="184">
        <v>0</v>
      </c>
      <c r="J143" s="106">
        <v>0</v>
      </c>
      <c r="K143" s="106">
        <v>0</v>
      </c>
      <c r="L143" s="106">
        <v>0</v>
      </c>
      <c r="M143" s="95"/>
      <c r="Q143" s="143">
        <v>1</v>
      </c>
    </row>
    <row r="144" spans="1:17" s="15" customFormat="1" ht="30" customHeight="1">
      <c r="A144" s="101">
        <v>8</v>
      </c>
      <c r="B144" s="49" t="s">
        <v>150</v>
      </c>
      <c r="C144" s="62">
        <v>1</v>
      </c>
      <c r="D144" s="101" t="s">
        <v>51</v>
      </c>
      <c r="E144" s="52">
        <v>30.4</v>
      </c>
      <c r="F144" s="52"/>
      <c r="G144" s="101" t="s">
        <v>52</v>
      </c>
      <c r="H144" s="52">
        <v>0</v>
      </c>
      <c r="I144" s="184">
        <v>0</v>
      </c>
      <c r="J144" s="106">
        <v>0</v>
      </c>
      <c r="K144" s="106">
        <f t="shared" ref="K144" si="1">I144-J144-L144</f>
        <v>0</v>
      </c>
      <c r="L144" s="106">
        <v>0</v>
      </c>
      <c r="M144" s="95"/>
      <c r="Q144" s="143">
        <v>1</v>
      </c>
    </row>
    <row r="145" spans="1:17" ht="30" customHeight="1">
      <c r="A145" s="101">
        <v>9</v>
      </c>
      <c r="B145" s="49" t="s">
        <v>151</v>
      </c>
      <c r="C145" s="62">
        <v>2</v>
      </c>
      <c r="D145" s="101" t="s">
        <v>51</v>
      </c>
      <c r="E145" s="52">
        <v>41.6</v>
      </c>
      <c r="F145" s="52"/>
      <c r="G145" s="101" t="s">
        <v>52</v>
      </c>
      <c r="H145" s="52">
        <v>0</v>
      </c>
      <c r="I145" s="184">
        <v>0</v>
      </c>
      <c r="J145" s="106">
        <v>0</v>
      </c>
      <c r="K145" s="106">
        <v>0</v>
      </c>
      <c r="L145" s="106">
        <v>0</v>
      </c>
      <c r="M145" s="95"/>
      <c r="O145" s="131"/>
      <c r="Q145" s="143">
        <v>1</v>
      </c>
    </row>
    <row r="146" spans="1:17" ht="30" customHeight="1">
      <c r="A146" s="100" t="s">
        <v>327</v>
      </c>
      <c r="B146" s="100"/>
      <c r="C146" s="100">
        <f>SUM(C137:C145)</f>
        <v>15</v>
      </c>
      <c r="D146" s="58"/>
      <c r="E146" s="179">
        <f>SUM(E137:E145)</f>
        <v>340.09999999999997</v>
      </c>
      <c r="F146" s="179"/>
      <c r="G146" s="100"/>
      <c r="H146" s="52"/>
      <c r="I146" s="85">
        <f>SUM(I145)</f>
        <v>0</v>
      </c>
      <c r="J146" s="77">
        <v>0</v>
      </c>
      <c r="K146" s="77">
        <v>0</v>
      </c>
      <c r="L146" s="77">
        <v>0</v>
      </c>
      <c r="M146" s="95"/>
    </row>
    <row r="147" spans="1:17" ht="39.75" customHeight="1">
      <c r="A147" s="237" t="s">
        <v>325</v>
      </c>
      <c r="B147" s="238"/>
      <c r="C147" s="100">
        <f>C146+C135+C126+C117+C103+C99+C96+C88+C73+C60+C42+C29+C21+C18+C47</f>
        <v>157</v>
      </c>
      <c r="D147" s="100"/>
      <c r="E147" s="169">
        <f>E146+E135+E126+E117+E103+E99+E96+E88+E73+E60+E42+E29+E21+E18+E47</f>
        <v>5276.5</v>
      </c>
      <c r="F147" s="169"/>
      <c r="G147" s="100"/>
      <c r="H147" s="100"/>
      <c r="I147" s="170">
        <v>0</v>
      </c>
      <c r="J147" s="77">
        <v>0</v>
      </c>
      <c r="K147" s="77">
        <v>0</v>
      </c>
      <c r="L147" s="77">
        <v>0</v>
      </c>
      <c r="M147" s="41"/>
      <c r="Q147" s="143">
        <f>SUM(Q8:Q146)</f>
        <v>110</v>
      </c>
    </row>
    <row r="148" spans="1:17" ht="20.25">
      <c r="A148" s="171"/>
      <c r="B148" s="171"/>
      <c r="C148" s="171"/>
      <c r="D148" s="171"/>
      <c r="E148" s="172"/>
      <c r="F148" s="172"/>
      <c r="G148" s="171"/>
      <c r="H148" s="171"/>
      <c r="I148" s="171"/>
      <c r="J148" s="173"/>
      <c r="K148" s="180"/>
      <c r="L148" s="181" t="s">
        <v>57</v>
      </c>
      <c r="M148" s="64"/>
      <c r="P148" s="111">
        <f>E147-P149</f>
        <v>4351.3999999999996</v>
      </c>
    </row>
    <row r="149" spans="1:17" hidden="1">
      <c r="E149" s="102">
        <v>3128.7</v>
      </c>
      <c r="M149" s="15"/>
      <c r="O149" s="120">
        <f>SUM(O6:O148)</f>
        <v>23</v>
      </c>
      <c r="P149" s="149">
        <f>E142+E140+E137+E134+E130+E124+E119+E111+E102+E101+E98+E86+E83+E80+E79+E78+E76+E72+E67+E64+E41+E20+E9</f>
        <v>925.09999999999991</v>
      </c>
    </row>
    <row r="150" spans="1:17" hidden="1">
      <c r="K150" s="182"/>
      <c r="M150" s="15"/>
    </row>
    <row r="151" spans="1:17" hidden="1">
      <c r="D151" s="239" t="s">
        <v>286</v>
      </c>
      <c r="E151" s="239"/>
      <c r="F151" s="157"/>
      <c r="G151" s="102">
        <v>10</v>
      </c>
      <c r="M151" s="15"/>
    </row>
    <row r="152" spans="1:17" hidden="1">
      <c r="H152" s="115"/>
      <c r="M152" s="15"/>
    </row>
    <row r="153" spans="1:17" hidden="1">
      <c r="D153" s="239" t="s">
        <v>287</v>
      </c>
      <c r="E153" s="239"/>
      <c r="F153" s="157"/>
      <c r="G153" s="102">
        <v>4</v>
      </c>
      <c r="M153" s="15"/>
    </row>
    <row r="154" spans="1:17" hidden="1">
      <c r="M154" s="15"/>
    </row>
    <row r="155" spans="1:17" hidden="1">
      <c r="D155" s="239" t="s">
        <v>288</v>
      </c>
      <c r="E155" s="239"/>
      <c r="F155" s="157"/>
      <c r="G155" s="102">
        <v>9</v>
      </c>
      <c r="M155" s="15"/>
    </row>
    <row r="156" spans="1:17" hidden="1"/>
    <row r="157" spans="1:17" hidden="1">
      <c r="D157" s="183"/>
      <c r="E157" s="183">
        <f>E147+E149</f>
        <v>8405.2000000000007</v>
      </c>
    </row>
    <row r="158" spans="1:17" hidden="1"/>
    <row r="159" spans="1:17" hidden="1"/>
  </sheetData>
  <mergeCells count="31">
    <mergeCell ref="A147:B147"/>
    <mergeCell ref="D151:E151"/>
    <mergeCell ref="D153:E153"/>
    <mergeCell ref="D155:E155"/>
    <mergeCell ref="A127:B127"/>
    <mergeCell ref="A136:B136"/>
    <mergeCell ref="A118:B118"/>
    <mergeCell ref="A48:B48"/>
    <mergeCell ref="A61:B61"/>
    <mergeCell ref="A22:B22"/>
    <mergeCell ref="A30:B30"/>
    <mergeCell ref="A97:B97"/>
    <mergeCell ref="A100:B100"/>
    <mergeCell ref="A43:B43"/>
    <mergeCell ref="G1:L1"/>
    <mergeCell ref="A3:L3"/>
    <mergeCell ref="A4:A5"/>
    <mergeCell ref="B4:B5"/>
    <mergeCell ref="C4:C5"/>
    <mergeCell ref="H4:H5"/>
    <mergeCell ref="F4:F5"/>
    <mergeCell ref="M70:M71"/>
    <mergeCell ref="A74:B74"/>
    <mergeCell ref="A89:B89"/>
    <mergeCell ref="A104:B104"/>
    <mergeCell ref="I4:L4"/>
    <mergeCell ref="A7:B7"/>
    <mergeCell ref="E4:E5"/>
    <mergeCell ref="G4:G5"/>
    <mergeCell ref="D4:D5"/>
    <mergeCell ref="A19:B1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прил.1</vt:lpstr>
      <vt:lpstr>Прил. 2</vt:lpstr>
      <vt:lpstr>Прил. 3</vt:lpstr>
      <vt:lpstr>Прил. 4</vt:lpstr>
      <vt:lpstr>Прил. 5</vt:lpstr>
      <vt:lpstr>'Прил.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2023-09-14T22:07:20Z</dcterms:modified>
</cp:coreProperties>
</file>